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U lieu E\dulieumaybach\PHC-TH\Nguon 13\Cong khai QT năm 2021\Công khai năm 2023\"/>
    </mc:Choice>
  </mc:AlternateContent>
  <bookViews>
    <workbookView xWindow="0" yWindow="0" windowWidth="24000" windowHeight="9630" activeTab="2"/>
  </bookViews>
  <sheets>
    <sheet name="Q1" sheetId="1" r:id="rId1"/>
    <sheet name="Q2" sheetId="2" r:id="rId2"/>
    <sheet name="6T" sheetId="3" r:id="rId3"/>
  </sheets>
  <definedNames>
    <definedName name="_xlnm.Print_Titles" localSheetId="2">'6T'!$4:$6</definedName>
    <definedName name="_xlnm.Print_Titles" localSheetId="0">'Q1'!$4:$6</definedName>
    <definedName name="_xlnm.Print_Titles" localSheetId="1">'Q2'!$4:$6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48" i="3"/>
  <c r="F47" i="3" s="1"/>
  <c r="E47" i="3" s="1"/>
  <c r="F41" i="3"/>
  <c r="E41" i="3" s="1"/>
  <c r="F30" i="3"/>
  <c r="F23" i="3"/>
  <c r="E23" i="3" s="1"/>
  <c r="F23" i="2"/>
  <c r="F22" i="3"/>
  <c r="E22" i="3" s="1"/>
  <c r="F21" i="3"/>
  <c r="E21" i="3" s="1"/>
  <c r="F9" i="3"/>
  <c r="F8" i="3" s="1"/>
  <c r="F50" i="3"/>
  <c r="E50" i="3" s="1"/>
  <c r="F45" i="1"/>
  <c r="E45" i="1" s="1"/>
  <c r="F43" i="1"/>
  <c r="F42" i="1" s="1"/>
  <c r="E42" i="1" s="1"/>
  <c r="F41" i="1"/>
  <c r="F38" i="1"/>
  <c r="E38" i="1" s="1"/>
  <c r="E36" i="1"/>
  <c r="E34" i="1"/>
  <c r="F36" i="1"/>
  <c r="F36" i="3" s="1"/>
  <c r="E36" i="3" s="1"/>
  <c r="F34" i="1"/>
  <c r="F33" i="1"/>
  <c r="F33" i="3" s="1"/>
  <c r="F31" i="1"/>
  <c r="E31" i="1" s="1"/>
  <c r="F30" i="1"/>
  <c r="F28" i="1"/>
  <c r="E28" i="1" s="1"/>
  <c r="F27" i="1"/>
  <c r="E27" i="1" s="1"/>
  <c r="F25" i="1"/>
  <c r="F25" i="3" s="1"/>
  <c r="E25" i="3" s="1"/>
  <c r="F23" i="1"/>
  <c r="F22" i="1"/>
  <c r="E22" i="1" s="1"/>
  <c r="F21" i="1"/>
  <c r="E21" i="1" s="1"/>
  <c r="F20" i="1"/>
  <c r="E20" i="1" s="1"/>
  <c r="F19" i="1"/>
  <c r="E19" i="1" s="1"/>
  <c r="F17" i="1"/>
  <c r="F17" i="3" s="1"/>
  <c r="F16" i="3" s="1"/>
  <c r="F14" i="1"/>
  <c r="E14" i="1" s="1"/>
  <c r="F13" i="1"/>
  <c r="F13" i="3" s="1"/>
  <c r="F11" i="1"/>
  <c r="F10" i="1" s="1"/>
  <c r="E10" i="1" s="1"/>
  <c r="F9" i="1"/>
  <c r="F8" i="1" s="1"/>
  <c r="E8" i="1" s="1"/>
  <c r="F47" i="1"/>
  <c r="E47" i="1" s="1"/>
  <c r="E48" i="1"/>
  <c r="F48" i="1"/>
  <c r="F57" i="1"/>
  <c r="F55" i="1" s="1"/>
  <c r="E55" i="1" s="1"/>
  <c r="F54" i="1"/>
  <c r="F53" i="1" s="1"/>
  <c r="E53" i="1" s="1"/>
  <c r="F51" i="1"/>
  <c r="E51" i="1" s="1"/>
  <c r="F52" i="1"/>
  <c r="F52" i="3" s="1"/>
  <c r="E52" i="3" s="1"/>
  <c r="F54" i="2"/>
  <c r="E54" i="2"/>
  <c r="F53" i="2"/>
  <c r="E53" i="2" s="1"/>
  <c r="F50" i="2"/>
  <c r="E50" i="2"/>
  <c r="F49" i="2"/>
  <c r="E49" i="2" s="1"/>
  <c r="F45" i="2"/>
  <c r="F44" i="2" s="1"/>
  <c r="E44" i="2" s="1"/>
  <c r="F43" i="2"/>
  <c r="E43" i="2" s="1"/>
  <c r="F41" i="2"/>
  <c r="E41" i="2" s="1"/>
  <c r="F40" i="2"/>
  <c r="F39" i="2" s="1"/>
  <c r="E39" i="2" s="1"/>
  <c r="E40" i="2"/>
  <c r="F38" i="2"/>
  <c r="F37" i="2" s="1"/>
  <c r="E37" i="2" s="1"/>
  <c r="E38" i="2"/>
  <c r="F36" i="2"/>
  <c r="F35" i="2"/>
  <c r="F35" i="3" s="1"/>
  <c r="E35" i="3" s="1"/>
  <c r="F34" i="2"/>
  <c r="F34" i="3" s="1"/>
  <c r="E34" i="3" s="1"/>
  <c r="F33" i="2"/>
  <c r="E33" i="2" s="1"/>
  <c r="F32" i="2"/>
  <c r="E32" i="2" s="1"/>
  <c r="F31" i="2"/>
  <c r="E31" i="2" s="1"/>
  <c r="F30" i="2"/>
  <c r="L28" i="2"/>
  <c r="F28" i="2"/>
  <c r="E28" i="2" s="1"/>
  <c r="F27" i="2"/>
  <c r="E27" i="2"/>
  <c r="F26" i="2"/>
  <c r="E26" i="2" s="1"/>
  <c r="F25" i="2"/>
  <c r="F24" i="2" s="1"/>
  <c r="E24" i="2" s="1"/>
  <c r="E25" i="2"/>
  <c r="E23" i="2"/>
  <c r="F22" i="2"/>
  <c r="E22" i="2" s="1"/>
  <c r="F21" i="2"/>
  <c r="E21" i="2"/>
  <c r="F20" i="2"/>
  <c r="E20" i="2" s="1"/>
  <c r="F19" i="2"/>
  <c r="F18" i="2" s="1"/>
  <c r="E18" i="2" s="1"/>
  <c r="E19" i="2"/>
  <c r="F17" i="2"/>
  <c r="E17" i="2" s="1"/>
  <c r="E16" i="2" s="1"/>
  <c r="F14" i="2"/>
  <c r="E14" i="2" s="1"/>
  <c r="F13" i="2"/>
  <c r="F12" i="2" s="1"/>
  <c r="E12" i="2" s="1"/>
  <c r="F11" i="2"/>
  <c r="F10" i="2" s="1"/>
  <c r="E10" i="2" s="1"/>
  <c r="F8" i="2"/>
  <c r="F24" i="1"/>
  <c r="E24" i="1" s="1"/>
  <c r="E25" i="1"/>
  <c r="F39" i="1"/>
  <c r="E39" i="1" s="1"/>
  <c r="E33" i="1"/>
  <c r="E54" i="1"/>
  <c r="E41" i="1"/>
  <c r="E30" i="1"/>
  <c r="E23" i="1"/>
  <c r="F12" i="3" l="1"/>
  <c r="F14" i="3"/>
  <c r="E14" i="3" s="1"/>
  <c r="F32" i="1"/>
  <c r="F19" i="3"/>
  <c r="F27" i="3"/>
  <c r="E27" i="3" s="1"/>
  <c r="F38" i="3"/>
  <c r="F37" i="3" s="1"/>
  <c r="E37" i="3" s="1"/>
  <c r="F11" i="3"/>
  <c r="F10" i="3" s="1"/>
  <c r="E10" i="3" s="1"/>
  <c r="F46" i="1"/>
  <c r="E46" i="1" s="1"/>
  <c r="F57" i="3"/>
  <c r="F29" i="2"/>
  <c r="E29" i="2" s="1"/>
  <c r="E52" i="1"/>
  <c r="F20" i="3"/>
  <c r="E20" i="3" s="1"/>
  <c r="F28" i="3"/>
  <c r="F40" i="3"/>
  <c r="F39" i="3" s="1"/>
  <c r="E39" i="3" s="1"/>
  <c r="F31" i="3"/>
  <c r="E31" i="3" s="1"/>
  <c r="F43" i="3"/>
  <c r="F42" i="3" s="1"/>
  <c r="E42" i="3" s="1"/>
  <c r="F45" i="3"/>
  <c r="F44" i="3" s="1"/>
  <c r="E44" i="3" s="1"/>
  <c r="F16" i="2"/>
  <c r="E35" i="2"/>
  <c r="E57" i="1"/>
  <c r="E43" i="1"/>
  <c r="F54" i="3"/>
  <c r="F53" i="3" s="1"/>
  <c r="E53" i="3" s="1"/>
  <c r="F32" i="3"/>
  <c r="E32" i="3" s="1"/>
  <c r="F51" i="3"/>
  <c r="E51" i="3" s="1"/>
  <c r="E12" i="3"/>
  <c r="F49" i="3"/>
  <c r="E17" i="3"/>
  <c r="E16" i="3" s="1"/>
  <c r="F26" i="3"/>
  <c r="E26" i="3" s="1"/>
  <c r="E48" i="3"/>
  <c r="F24" i="3"/>
  <c r="E24" i="3" s="1"/>
  <c r="E33" i="3"/>
  <c r="E28" i="3"/>
  <c r="F37" i="1"/>
  <c r="E37" i="1" s="1"/>
  <c r="F29" i="1"/>
  <c r="E29" i="1" s="1"/>
  <c r="F26" i="1"/>
  <c r="E26" i="1" s="1"/>
  <c r="E11" i="1"/>
  <c r="E8" i="3"/>
  <c r="E30" i="3"/>
  <c r="E45" i="3"/>
  <c r="E9" i="3"/>
  <c r="E11" i="3"/>
  <c r="E13" i="3"/>
  <c r="E8" i="2"/>
  <c r="E30" i="2"/>
  <c r="E45" i="2"/>
  <c r="E9" i="2"/>
  <c r="E11" i="2"/>
  <c r="E13" i="2"/>
  <c r="F42" i="2"/>
  <c r="E42" i="2" s="1"/>
  <c r="F46" i="2"/>
  <c r="E46" i="2" s="1"/>
  <c r="E32" i="1"/>
  <c r="F18" i="1"/>
  <c r="E18" i="1" s="1"/>
  <c r="F44" i="1"/>
  <c r="E44" i="1" s="1"/>
  <c r="F12" i="1"/>
  <c r="E12" i="1" s="1"/>
  <c r="E13" i="1"/>
  <c r="E9" i="1"/>
  <c r="E43" i="3" l="1"/>
  <c r="E38" i="3"/>
  <c r="E19" i="3"/>
  <c r="F18" i="3"/>
  <c r="E18" i="3" s="1"/>
  <c r="E54" i="3"/>
  <c r="F29" i="3"/>
  <c r="E29" i="3" s="1"/>
  <c r="E40" i="3"/>
  <c r="F55" i="3"/>
  <c r="E55" i="3" s="1"/>
  <c r="E57" i="3"/>
  <c r="E49" i="3"/>
  <c r="F7" i="2"/>
  <c r="F7" i="3" l="1"/>
  <c r="F58" i="3" s="1"/>
  <c r="E58" i="3" s="1"/>
  <c r="F46" i="3"/>
  <c r="E46" i="3" s="1"/>
  <c r="F58" i="2"/>
  <c r="E7" i="2"/>
  <c r="E7" i="3" l="1"/>
  <c r="E58" i="2"/>
  <c r="E17" i="1"/>
  <c r="E16" i="1" s="1"/>
  <c r="F16" i="1"/>
  <c r="F7" i="1" s="1"/>
  <c r="F58" i="1" l="1"/>
  <c r="E7" i="1"/>
  <c r="E58" i="1" l="1"/>
</calcChain>
</file>

<file path=xl/sharedStrings.xml><?xml version="1.0" encoding="utf-8"?>
<sst xmlns="http://schemas.openxmlformats.org/spreadsheetml/2006/main" count="210" uniqueCount="64">
  <si>
    <t>Đơn vị: Trung tâm Phát triển quỹ đất Tây Ninh</t>
  </si>
  <si>
    <t>Khoản</t>
  </si>
  <si>
    <t>Mục</t>
  </si>
  <si>
    <t>Tiểu mục</t>
  </si>
  <si>
    <t>Nội dung chi</t>
  </si>
  <si>
    <t>Tổng số</t>
  </si>
  <si>
    <t>Nguồn ngân sách nhà nước</t>
  </si>
  <si>
    <t>Ghi chú</t>
  </si>
  <si>
    <t>Ngân sách trong nước</t>
  </si>
  <si>
    <t>Viện trợ</t>
  </si>
  <si>
    <t>Vay nợ nước ngoài</t>
  </si>
  <si>
    <t>B</t>
  </si>
  <si>
    <t>C</t>
  </si>
  <si>
    <t>D</t>
  </si>
  <si>
    <t>E</t>
  </si>
  <si>
    <t>I. Kinh phí thường xuyên/tự chủ</t>
  </si>
  <si>
    <t>Tiền lương</t>
  </si>
  <si>
    <t>Lương theo ngạch, bậc</t>
  </si>
  <si>
    <t>Tiền công trả cho vị trí lao động thường xuyên theo hợp đồng</t>
  </si>
  <si>
    <t>Phụ cấp lương</t>
  </si>
  <si>
    <t>Phụ cấp chức vụ</t>
  </si>
  <si>
    <t>Phụ cấp trách nhiệm theo nghề, theo công việc</t>
  </si>
  <si>
    <t>Phụ cấp trực</t>
  </si>
  <si>
    <t>Phúc lợi tập thể</t>
  </si>
  <si>
    <t>Các khoản đóng góp</t>
  </si>
  <si>
    <t>Bảo hiểm xã hội</t>
  </si>
  <si>
    <t>Bảo hiểm y tế</t>
  </si>
  <si>
    <t>Kinh phí công đoàn</t>
  </si>
  <si>
    <t>Bảo hiểm thất nghiệp</t>
  </si>
  <si>
    <t>Thanh toán dịch vụ công cộng</t>
  </si>
  <si>
    <t>Tiền điện</t>
  </si>
  <si>
    <t>Tiền nước</t>
  </si>
  <si>
    <t>Vật tư văn phòng</t>
  </si>
  <si>
    <t>Văn phòng phẩm</t>
  </si>
  <si>
    <t>Vật tư văn phòng khác</t>
  </si>
  <si>
    <t>Thông tin, tuyên truyền, liên lạc</t>
  </si>
  <si>
    <t>Cước phí điện thoại (không bao gồm khoán điện thoại), thuê bao đường điện thoại, fax</t>
  </si>
  <si>
    <t>Thuê bao kênh vệ tinh, thuê bao cáp truyền hình, cước phí Internet, thuê đường truyền mạng</t>
  </si>
  <si>
    <t>Khoán điện thoại</t>
  </si>
  <si>
    <t>Công tác phí</t>
  </si>
  <si>
    <t>Khoán công tác phí</t>
  </si>
  <si>
    <t>Chi phí thuê mướn</t>
  </si>
  <si>
    <t>Thuê thiết bị các loại</t>
  </si>
  <si>
    <t>Thuê lao động trong nước</t>
  </si>
  <si>
    <t>Chi khác</t>
  </si>
  <si>
    <t>Chi các khoản phí và lệ phí</t>
  </si>
  <si>
    <t>II. Kinh phí không thường xuyên/không tự chủ</t>
  </si>
  <si>
    <t>Chi khác (Tiền tết UBND tỉnh)</t>
  </si>
  <si>
    <t>Chi phí nghiệp vụ chuyên môn của từng ngành</t>
  </si>
  <si>
    <t>Chi phí hoạt động nghiệp vụ chuyên ngành</t>
  </si>
  <si>
    <t>Tổng cộng</t>
  </si>
  <si>
    <t>Kế toán</t>
  </si>
  <si>
    <t>Tuyên truyền, quảng cáo</t>
  </si>
  <si>
    <t>Các khoản đóng góp khác</t>
  </si>
  <si>
    <t>Các thiết bị công nghệ thông tin</t>
  </si>
  <si>
    <t>Sửa chữa, duy tu tài sản phục vụ công tác chuyên môn và các công trình cơ sở hạ tầng</t>
  </si>
  <si>
    <t>Tiền nhiên liệu</t>
  </si>
  <si>
    <t>Các khoản thanh toán khác cho cá nhân</t>
  </si>
  <si>
    <t>Thuê phương tiện vận chuyển</t>
  </si>
  <si>
    <t xml:space="preserve">Chi khác </t>
  </si>
  <si>
    <t>BIỂU CHI TIẾT CÔNG KHAI CHI NSNN QUÝ 1/2023</t>
  </si>
  <si>
    <t>BIỂU CHI TIẾT CÔNG KHAI CHI NSNN QUÝ 2/2023</t>
  </si>
  <si>
    <t>Phan Thị Hồng Bạch</t>
  </si>
  <si>
    <t>BIỂU CHI TIẾT CÔNG KHAI CHI NSNN 6 THÁNG ĐẦU NĂM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</si>
</sst>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8"/>
      <color indexed="8"/>
      <name val="Arial"/>
      <charset val="204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indexed="1"/>
        <bgColor indexed="0"/>
      </patternFill>
    </fill>
  </fills>
  <borders count="10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</xf>
    <xf numFmtId="43" fontId="5" fillId="0" borderId="0" applyFont="0" applyFill="0" applyBorder="0" applyAlignment="0" applyProtection="0"/>
  </cellStyleXfs>
  <cellXfs count="47">
    <xf numFmtId="0" fontId="0" fillId="0" borderId="0" xfId="0"/>
    <xf numFmtId="0" fontId="4" fillId="2" borderId="5" xfId="1" applyFont="1" applyFill="1" applyBorder="1" applyAlignment="1" applyProtection="1">
      <alignment horizontal="center" vertical="center" wrapText="1" shrinkToFit="1"/>
      <protection locked="0"/>
    </xf>
    <xf numFmtId="0" fontId="4" fillId="2" borderId="3" xfId="1" applyFont="1" applyFill="1" applyBorder="1" applyAlignment="1" applyProtection="1">
      <alignment vertical="center" wrapText="1" shrinkToFit="1"/>
      <protection locked="0"/>
    </xf>
    <xf numFmtId="0" fontId="2" fillId="2" borderId="1" xfId="1" applyFont="1" applyFill="1" applyBorder="1" applyAlignment="1" applyProtection="1">
      <alignment horizontal="center" vertical="center" wrapText="1" shrinkToFit="1"/>
      <protection locked="0"/>
    </xf>
    <xf numFmtId="0" fontId="2" fillId="2" borderId="2" xfId="1" applyFont="1" applyFill="1" applyBorder="1" applyAlignment="1" applyProtection="1">
      <alignment horizontal="center" vertical="center" wrapText="1" shrinkToFit="1"/>
      <protection locked="0"/>
    </xf>
    <xf numFmtId="0" fontId="2" fillId="2" borderId="3" xfId="1" applyFont="1" applyFill="1" applyBorder="1" applyAlignment="1" applyProtection="1">
      <alignment horizontal="center" vertical="center" wrapText="1" shrinkToFit="1"/>
      <protection locked="0"/>
    </xf>
    <xf numFmtId="0" fontId="2" fillId="2" borderId="4" xfId="1" applyFont="1" applyFill="1" applyBorder="1" applyAlignment="1" applyProtection="1">
      <alignment horizontal="center" vertical="center" wrapText="1" shrinkToFit="1"/>
      <protection locked="0"/>
    </xf>
    <xf numFmtId="0" fontId="4" fillId="2" borderId="2" xfId="1" applyFont="1" applyFill="1" applyBorder="1" applyAlignment="1" applyProtection="1">
      <alignment horizontal="left" vertical="center" wrapText="1" shrinkToFi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shrinkToFit="1"/>
      <protection locked="0"/>
    </xf>
    <xf numFmtId="0" fontId="4" fillId="2" borderId="3" xfId="1" applyFont="1" applyFill="1" applyBorder="1" applyAlignment="1" applyProtection="1">
      <alignment horizontal="right" vertical="center" wrapText="1" shrinkToFit="1"/>
      <protection locked="0"/>
    </xf>
    <xf numFmtId="0" fontId="4" fillId="2" borderId="4" xfId="1" applyFont="1" applyFill="1" applyBorder="1" applyAlignment="1" applyProtection="1">
      <alignment horizontal="right" vertical="center" wrapText="1" shrinkToFit="1"/>
      <protection locked="0"/>
    </xf>
    <xf numFmtId="0" fontId="2" fillId="2" borderId="2" xfId="1" applyFont="1" applyFill="1" applyBorder="1" applyAlignment="1" applyProtection="1">
      <alignment horizontal="left" vertical="center" wrapText="1" shrinkToFit="1"/>
      <protection locked="0"/>
    </xf>
    <xf numFmtId="3" fontId="2" fillId="2" borderId="3" xfId="1" applyNumberFormat="1" applyFont="1" applyFill="1" applyBorder="1" applyAlignment="1" applyProtection="1">
      <alignment horizontal="right" vertical="center" wrapText="1" shrinkToFit="1"/>
      <protection locked="0"/>
    </xf>
    <xf numFmtId="0" fontId="2" fillId="2" borderId="3" xfId="1" applyFont="1" applyFill="1" applyBorder="1" applyAlignment="1" applyProtection="1">
      <alignment horizontal="right" vertical="center" wrapText="1" shrinkToFit="1"/>
      <protection locked="0"/>
    </xf>
    <xf numFmtId="0" fontId="2" fillId="2" borderId="4" xfId="1" applyFont="1" applyFill="1" applyBorder="1" applyAlignment="1" applyProtection="1">
      <alignment horizontal="right" vertical="center" wrapText="1" shrinkToFit="1"/>
      <protection locked="0"/>
    </xf>
    <xf numFmtId="0" fontId="4" fillId="2" borderId="0" xfId="1" applyFont="1" applyFill="1" applyBorder="1" applyAlignment="1" applyProtection="1">
      <alignment horizontal="left" vertical="center" wrapText="1" shrinkToFit="1"/>
      <protection locked="0"/>
    </xf>
    <xf numFmtId="0" fontId="4" fillId="2" borderId="1" xfId="1" applyFont="1" applyFill="1" applyBorder="1" applyAlignment="1" applyProtection="1">
      <alignment horizontal="center" vertical="center" wrapText="1" shrinkToFit="1"/>
      <protection locked="0"/>
    </xf>
    <xf numFmtId="1" fontId="2" fillId="3" borderId="0" xfId="1" applyNumberFormat="1" applyFont="1" applyFill="1" applyAlignment="1" applyProtection="1">
      <alignment horizontal="center" vertical="center" wrapText="1" shrinkToFit="1"/>
      <protection locked="0"/>
    </xf>
    <xf numFmtId="0" fontId="6" fillId="0" borderId="0" xfId="0" applyFont="1"/>
    <xf numFmtId="0" fontId="2" fillId="0" borderId="0" xfId="1" applyNumberFormat="1" applyFont="1" applyFill="1" applyBorder="1" applyAlignment="1" applyProtection="1">
      <alignment horizontal="left"/>
      <protection locked="0"/>
    </xf>
    <xf numFmtId="164" fontId="6" fillId="0" borderId="0" xfId="2" applyNumberFormat="1" applyFont="1"/>
    <xf numFmtId="1" fontId="4" fillId="3" borderId="0" xfId="1" applyNumberFormat="1" applyFont="1" applyFill="1" applyAlignment="1" applyProtection="1">
      <alignment horizontal="center" vertical="center" wrapText="1" shrinkToFit="1"/>
      <protection locked="0"/>
    </xf>
    <xf numFmtId="0" fontId="7" fillId="0" borderId="0" xfId="0" applyFont="1"/>
    <xf numFmtId="0" fontId="4" fillId="2" borderId="1" xfId="1" applyFont="1" applyFill="1" applyBorder="1" applyAlignment="1" applyProtection="1">
      <alignment horizontal="center" vertical="center" wrapText="1" shrinkToFit="1"/>
      <protection locked="0"/>
    </xf>
    <xf numFmtId="0" fontId="4" fillId="2" borderId="1" xfId="1" applyFont="1" applyFill="1" applyBorder="1" applyAlignment="1" applyProtection="1">
      <alignment horizontal="center" vertical="center" wrapText="1" shrinkToFit="1"/>
      <protection locked="0"/>
    </xf>
    <xf numFmtId="0" fontId="4" fillId="2" borderId="3" xfId="1" applyFont="1" applyFill="1" applyBorder="1" applyAlignment="1" applyProtection="1">
      <alignment horizontal="center" vertical="center" wrapText="1" shrinkToFit="1"/>
      <protection locked="0"/>
    </xf>
    <xf numFmtId="0" fontId="4" fillId="2" borderId="0" xfId="1" applyFont="1" applyFill="1" applyBorder="1" applyAlignment="1" applyProtection="1">
      <alignment horizontal="left" vertical="center" wrapText="1" shrinkToFit="1"/>
      <protection locked="0"/>
    </xf>
    <xf numFmtId="0" fontId="4" fillId="2" borderId="1" xfId="1" applyFont="1" applyFill="1" applyBorder="1" applyAlignment="1" applyProtection="1">
      <alignment horizontal="center" vertical="center" wrapText="1" shrinkToFit="1"/>
      <protection locked="0"/>
    </xf>
    <xf numFmtId="3" fontId="2" fillId="2" borderId="2" xfId="1" applyNumberFormat="1" applyFont="1" applyFill="1" applyBorder="1" applyAlignment="1" applyProtection="1">
      <alignment horizontal="right" vertical="center" wrapText="1" shrinkToFit="1"/>
      <protection locked="0"/>
    </xf>
    <xf numFmtId="0" fontId="2" fillId="2" borderId="7" xfId="1" applyFont="1" applyFill="1" applyBorder="1" applyAlignment="1" applyProtection="1">
      <alignment horizontal="center" vertical="center" wrapText="1" shrinkToFit="1"/>
      <protection locked="0"/>
    </xf>
    <xf numFmtId="0" fontId="2" fillId="2" borderId="8" xfId="1" applyFont="1" applyFill="1" applyBorder="1" applyAlignment="1" applyProtection="1">
      <alignment horizontal="left" vertical="center" wrapText="1" shrinkToFit="1"/>
      <protection locked="0"/>
    </xf>
    <xf numFmtId="0" fontId="2" fillId="2" borderId="6" xfId="1" applyFont="1" applyFill="1" applyBorder="1" applyAlignment="1" applyProtection="1">
      <alignment horizontal="center" vertical="center" wrapText="1" shrinkToFit="1"/>
      <protection locked="0"/>
    </xf>
    <xf numFmtId="0" fontId="2" fillId="2" borderId="6" xfId="1" applyFont="1" applyFill="1" applyBorder="1" applyAlignment="1" applyProtection="1">
      <alignment horizontal="left" vertical="center" wrapText="1" shrinkToFit="1"/>
      <protection locked="0"/>
    </xf>
    <xf numFmtId="3" fontId="6" fillId="0" borderId="0" xfId="0" applyNumberFormat="1" applyFont="1"/>
    <xf numFmtId="3" fontId="7" fillId="0" borderId="0" xfId="0" applyNumberFormat="1" applyFont="1"/>
    <xf numFmtId="0" fontId="4" fillId="2" borderId="6" xfId="1" applyFont="1" applyFill="1" applyBorder="1" applyAlignment="1" applyProtection="1">
      <alignment horizontal="center" vertical="center" wrapText="1" shrinkToFit="1"/>
      <protection locked="0"/>
    </xf>
    <xf numFmtId="0" fontId="4" fillId="2" borderId="9" xfId="1" applyFont="1" applyFill="1" applyBorder="1" applyAlignment="1" applyProtection="1">
      <alignment horizontal="center" vertical="center" wrapText="1" shrinkToFit="1"/>
      <protection locked="0"/>
    </xf>
    <xf numFmtId="0" fontId="2" fillId="2" borderId="0" xfId="1" applyFont="1" applyFill="1" applyAlignment="1" applyProtection="1">
      <alignment horizontal="left" vertical="center" wrapText="1" shrinkToFit="1"/>
      <protection locked="0"/>
    </xf>
    <xf numFmtId="0" fontId="3" fillId="2" borderId="0" xfId="1" applyFont="1" applyFill="1" applyAlignment="1" applyProtection="1">
      <alignment horizontal="center" vertical="top" wrapText="1" shrinkToFit="1"/>
      <protection locked="0"/>
    </xf>
    <xf numFmtId="0" fontId="4" fillId="2" borderId="0" xfId="1" applyFont="1" applyFill="1" applyAlignment="1" applyProtection="1">
      <alignment horizontal="center" vertical="center" wrapText="1" shrinkToFit="1"/>
      <protection locked="0"/>
    </xf>
    <xf numFmtId="0" fontId="4" fillId="2" borderId="6" xfId="1" applyFont="1" applyFill="1" applyBorder="1" applyAlignment="1" applyProtection="1">
      <alignment horizontal="center" vertical="center" wrapText="1" shrinkToFit="1"/>
      <protection locked="0"/>
    </xf>
    <xf numFmtId="0" fontId="4" fillId="2" borderId="1" xfId="1" applyFont="1" applyFill="1" applyBorder="1" applyAlignment="1" applyProtection="1">
      <alignment horizontal="center" vertical="center" wrapText="1" shrinkToFit="1"/>
      <protection locked="0"/>
    </xf>
    <xf numFmtId="0" fontId="4" fillId="2" borderId="2" xfId="1" applyFont="1" applyFill="1" applyBorder="1" applyAlignment="1" applyProtection="1">
      <alignment horizontal="center" vertical="center" wrapText="1" shrinkToFit="1"/>
      <protection locked="0"/>
    </xf>
    <xf numFmtId="0" fontId="4" fillId="2" borderId="3" xfId="1" applyFont="1" applyFill="1" applyBorder="1" applyAlignment="1" applyProtection="1">
      <alignment horizontal="center" vertical="center" wrapText="1" shrinkToFit="1"/>
      <protection locked="0"/>
    </xf>
    <xf numFmtId="0" fontId="4" fillId="2" borderId="0" xfId="1" applyFont="1" applyFill="1" applyBorder="1" applyAlignment="1" applyProtection="1">
      <alignment horizontal="center" vertical="center" wrapText="1" shrinkToFit="1"/>
      <protection locked="0"/>
    </xf>
    <xf numFmtId="0" fontId="4" fillId="2" borderId="0" xfId="1" applyFont="1" applyFill="1" applyBorder="1" applyAlignment="1" applyProtection="1">
      <alignment horizontal="left" vertical="center" wrapText="1" shrinkToFit="1"/>
      <protection locked="0"/>
    </xf>
    <xf numFmtId="0" fontId="4" fillId="2" borderId="4" xfId="1" applyFont="1" applyFill="1" applyBorder="1" applyAlignment="1" applyProtection="1">
      <alignment horizontal="center" vertical="center" wrapText="1" shrinkToFit="1"/>
      <protection locked="0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workbookViewId="0">
      <selection activeCell="E6" sqref="E6"/>
    </sheetView>
  </sheetViews>
  <sheetFormatPr defaultRowHeight="15.75" x14ac:dyDescent="0.25"/>
  <cols>
    <col min="1" max="1" width="7" style="18" customWidth="1"/>
    <col min="2" max="2" width="5.85546875" style="18" customWidth="1"/>
    <col min="3" max="3" width="6" style="18" customWidth="1"/>
    <col min="4" max="4" width="35.42578125" style="18" customWidth="1"/>
    <col min="5" max="5" width="14.42578125" style="18" customWidth="1"/>
    <col min="6" max="6" width="12.5703125" style="18" customWidth="1"/>
    <col min="7" max="7" width="5.140625" style="18" customWidth="1"/>
    <col min="8" max="8" width="6.140625" style="18" bestFit="1" customWidth="1"/>
    <col min="9" max="9" width="4.85546875" style="18" customWidth="1"/>
    <col min="10" max="11" width="9.140625" style="18"/>
    <col min="12" max="12" width="34.7109375" style="18" customWidth="1"/>
    <col min="13" max="16384" width="9.140625" style="18"/>
  </cols>
  <sheetData>
    <row r="1" spans="1:12" x14ac:dyDescent="0.25">
      <c r="A1" s="37" t="s">
        <v>0</v>
      </c>
      <c r="B1" s="37"/>
      <c r="C1" s="37"/>
      <c r="D1" s="37"/>
      <c r="E1" s="37"/>
      <c r="F1" s="37"/>
      <c r="G1" s="37"/>
      <c r="H1" s="37"/>
      <c r="I1" s="38"/>
      <c r="J1" s="17"/>
    </row>
    <row r="2" spans="1:12" x14ac:dyDescent="0.25">
      <c r="A2" s="37"/>
      <c r="B2" s="37"/>
      <c r="C2" s="37"/>
      <c r="D2" s="37"/>
      <c r="E2" s="37"/>
      <c r="F2" s="37"/>
      <c r="G2" s="37"/>
      <c r="H2" s="37"/>
      <c r="I2" s="38"/>
      <c r="J2" s="17"/>
    </row>
    <row r="3" spans="1:12" x14ac:dyDescent="0.25">
      <c r="A3" s="39" t="s">
        <v>60</v>
      </c>
      <c r="B3" s="39"/>
      <c r="C3" s="39"/>
      <c r="D3" s="39"/>
      <c r="E3" s="39"/>
      <c r="F3" s="39"/>
      <c r="G3" s="39"/>
      <c r="H3" s="39"/>
      <c r="I3" s="39"/>
      <c r="J3" s="17"/>
    </row>
    <row r="4" spans="1:12" ht="33" customHeight="1" x14ac:dyDescent="0.25">
      <c r="A4" s="40" t="s">
        <v>1</v>
      </c>
      <c r="B4" s="41" t="s">
        <v>2</v>
      </c>
      <c r="C4" s="41" t="s">
        <v>3</v>
      </c>
      <c r="D4" s="42" t="s">
        <v>4</v>
      </c>
      <c r="E4" s="43" t="s">
        <v>5</v>
      </c>
      <c r="F4" s="43" t="s">
        <v>6</v>
      </c>
      <c r="G4" s="43"/>
      <c r="H4" s="43"/>
      <c r="I4" s="46" t="s">
        <v>7</v>
      </c>
      <c r="J4" s="19"/>
    </row>
    <row r="5" spans="1:12" ht="67.5" customHeight="1" x14ac:dyDescent="0.25">
      <c r="A5" s="40"/>
      <c r="B5" s="41"/>
      <c r="C5" s="41"/>
      <c r="D5" s="42"/>
      <c r="E5" s="43"/>
      <c r="F5" s="1" t="s">
        <v>8</v>
      </c>
      <c r="G5" s="1" t="s">
        <v>9</v>
      </c>
      <c r="H5" s="2" t="s">
        <v>10</v>
      </c>
      <c r="I5" s="46"/>
      <c r="J5" s="17"/>
    </row>
    <row r="6" spans="1:12" ht="27" customHeight="1" x14ac:dyDescent="0.25">
      <c r="A6" s="31" t="s">
        <v>11</v>
      </c>
      <c r="B6" s="3" t="s">
        <v>12</v>
      </c>
      <c r="C6" s="3" t="s">
        <v>13</v>
      </c>
      <c r="D6" s="4" t="s">
        <v>14</v>
      </c>
      <c r="E6" s="5">
        <v>1</v>
      </c>
      <c r="F6" s="5">
        <v>2</v>
      </c>
      <c r="G6" s="5">
        <v>3</v>
      </c>
      <c r="H6" s="5">
        <v>4</v>
      </c>
      <c r="I6" s="6">
        <v>5</v>
      </c>
      <c r="J6" s="19"/>
    </row>
    <row r="7" spans="1:12" x14ac:dyDescent="0.25">
      <c r="A7" s="35"/>
      <c r="B7" s="16"/>
      <c r="C7" s="16"/>
      <c r="D7" s="7" t="s">
        <v>15</v>
      </c>
      <c r="E7" s="8">
        <f t="shared" ref="E7:E14" si="0">F7</f>
        <v>232735491</v>
      </c>
      <c r="F7" s="8">
        <f>F8+F10+F12+F16+F18+F24+F26+F29+F32+F37+F39+F42+F44</f>
        <v>232735491</v>
      </c>
      <c r="G7" s="9"/>
      <c r="H7" s="9"/>
      <c r="I7" s="10"/>
      <c r="J7" s="17"/>
    </row>
    <row r="8" spans="1:12" x14ac:dyDescent="0.25">
      <c r="A8" s="35"/>
      <c r="B8" s="16">
        <v>6000</v>
      </c>
      <c r="C8" s="16"/>
      <c r="D8" s="7" t="s">
        <v>16</v>
      </c>
      <c r="E8" s="8">
        <f t="shared" si="0"/>
        <v>145096200</v>
      </c>
      <c r="F8" s="8">
        <f>F9</f>
        <v>145096200</v>
      </c>
      <c r="G8" s="9"/>
      <c r="H8" s="9"/>
      <c r="I8" s="10"/>
      <c r="J8" s="17"/>
    </row>
    <row r="9" spans="1:12" x14ac:dyDescent="0.25">
      <c r="A9" s="31"/>
      <c r="B9" s="3"/>
      <c r="C9" s="3">
        <v>6001</v>
      </c>
      <c r="D9" s="11" t="s">
        <v>17</v>
      </c>
      <c r="E9" s="12">
        <f t="shared" si="0"/>
        <v>145096200</v>
      </c>
      <c r="F9" s="12">
        <f>145096200</f>
        <v>145096200</v>
      </c>
      <c r="G9" s="13"/>
      <c r="H9" s="13"/>
      <c r="I9" s="14"/>
      <c r="J9" s="17"/>
      <c r="L9" s="20"/>
    </row>
    <row r="10" spans="1:12" ht="31.5" x14ac:dyDescent="0.25">
      <c r="A10" s="35"/>
      <c r="B10" s="16">
        <v>6050</v>
      </c>
      <c r="C10" s="16"/>
      <c r="D10" s="7" t="s">
        <v>18</v>
      </c>
      <c r="E10" s="8">
        <f t="shared" si="0"/>
        <v>3486600</v>
      </c>
      <c r="F10" s="8">
        <f>F11</f>
        <v>3486600</v>
      </c>
      <c r="G10" s="9"/>
      <c r="H10" s="9"/>
      <c r="I10" s="10"/>
      <c r="J10" s="17"/>
    </row>
    <row r="11" spans="1:12" ht="31.5" x14ac:dyDescent="0.25">
      <c r="A11" s="31"/>
      <c r="B11" s="3"/>
      <c r="C11" s="3">
        <v>6051</v>
      </c>
      <c r="D11" s="11" t="s">
        <v>18</v>
      </c>
      <c r="E11" s="12">
        <f t="shared" si="0"/>
        <v>3486600</v>
      </c>
      <c r="F11" s="12">
        <f>3486600</f>
        <v>3486600</v>
      </c>
      <c r="G11" s="13"/>
      <c r="H11" s="13"/>
      <c r="I11" s="14"/>
      <c r="J11" s="17"/>
    </row>
    <row r="12" spans="1:12" x14ac:dyDescent="0.25">
      <c r="A12" s="35"/>
      <c r="B12" s="16">
        <v>6100</v>
      </c>
      <c r="C12" s="16"/>
      <c r="D12" s="7" t="s">
        <v>19</v>
      </c>
      <c r="E12" s="8">
        <f t="shared" si="0"/>
        <v>9387000</v>
      </c>
      <c r="F12" s="8">
        <f>SUM(F13:F14)</f>
        <v>9387000</v>
      </c>
      <c r="G12" s="9"/>
      <c r="H12" s="9"/>
      <c r="I12" s="10"/>
      <c r="J12" s="17"/>
    </row>
    <row r="13" spans="1:12" x14ac:dyDescent="0.25">
      <c r="A13" s="31"/>
      <c r="B13" s="3"/>
      <c r="C13" s="3">
        <v>6101</v>
      </c>
      <c r="D13" s="11" t="s">
        <v>20</v>
      </c>
      <c r="E13" s="12">
        <f t="shared" si="0"/>
        <v>8493000</v>
      </c>
      <c r="F13" s="12">
        <f>8493000</f>
        <v>8493000</v>
      </c>
      <c r="G13" s="13"/>
      <c r="H13" s="13"/>
      <c r="I13" s="14"/>
      <c r="J13" s="17"/>
    </row>
    <row r="14" spans="1:12" ht="31.5" x14ac:dyDescent="0.25">
      <c r="A14" s="31"/>
      <c r="B14" s="3"/>
      <c r="C14" s="3">
        <v>6113</v>
      </c>
      <c r="D14" s="11" t="s">
        <v>21</v>
      </c>
      <c r="E14" s="12">
        <f t="shared" si="0"/>
        <v>894000</v>
      </c>
      <c r="F14" s="12">
        <f>894000</f>
        <v>894000</v>
      </c>
      <c r="G14" s="13"/>
      <c r="H14" s="13"/>
      <c r="I14" s="14"/>
      <c r="J14" s="17"/>
    </row>
    <row r="15" spans="1:12" ht="29.25" hidden="1" customHeight="1" x14ac:dyDescent="0.25">
      <c r="A15" s="31"/>
      <c r="B15" s="3"/>
      <c r="C15" s="3">
        <v>6114</v>
      </c>
      <c r="D15" s="11" t="s">
        <v>22</v>
      </c>
      <c r="E15" s="12"/>
      <c r="F15" s="12"/>
      <c r="G15" s="13"/>
      <c r="H15" s="13"/>
      <c r="I15" s="14"/>
      <c r="J15" s="17"/>
    </row>
    <row r="16" spans="1:12" s="22" customFormat="1" x14ac:dyDescent="0.25">
      <c r="A16" s="35"/>
      <c r="B16" s="16">
        <v>6250</v>
      </c>
      <c r="C16" s="16"/>
      <c r="D16" s="7" t="s">
        <v>23</v>
      </c>
      <c r="E16" s="8">
        <f>E17</f>
        <v>1000000</v>
      </c>
      <c r="F16" s="8">
        <f>F17</f>
        <v>1000000</v>
      </c>
      <c r="G16" s="9"/>
      <c r="H16" s="9"/>
      <c r="I16" s="10"/>
      <c r="J16" s="21"/>
    </row>
    <row r="17" spans="1:12" x14ac:dyDescent="0.25">
      <c r="A17" s="31"/>
      <c r="B17" s="3"/>
      <c r="C17" s="3">
        <v>6299</v>
      </c>
      <c r="D17" s="11" t="s">
        <v>44</v>
      </c>
      <c r="E17" s="12">
        <f t="shared" ref="E17:E33" si="1">F17</f>
        <v>1000000</v>
      </c>
      <c r="F17" s="12">
        <f>1000000</f>
        <v>1000000</v>
      </c>
      <c r="G17" s="13"/>
      <c r="H17" s="13"/>
      <c r="I17" s="14"/>
      <c r="J17" s="17"/>
    </row>
    <row r="18" spans="1:12" x14ac:dyDescent="0.25">
      <c r="A18" s="35"/>
      <c r="B18" s="16">
        <v>6300</v>
      </c>
      <c r="C18" s="16"/>
      <c r="D18" s="7" t="s">
        <v>24</v>
      </c>
      <c r="E18" s="8">
        <f t="shared" si="1"/>
        <v>36093474</v>
      </c>
      <c r="F18" s="8">
        <f>SUM(F19:F23)</f>
        <v>36093474</v>
      </c>
      <c r="G18" s="9"/>
      <c r="H18" s="9"/>
      <c r="I18" s="10"/>
      <c r="J18" s="17"/>
    </row>
    <row r="19" spans="1:12" x14ac:dyDescent="0.25">
      <c r="A19" s="31"/>
      <c r="B19" s="3"/>
      <c r="C19" s="3">
        <v>6301</v>
      </c>
      <c r="D19" s="11" t="s">
        <v>25</v>
      </c>
      <c r="E19" s="12">
        <f t="shared" si="1"/>
        <v>26110176</v>
      </c>
      <c r="F19" s="12">
        <f>26110176</f>
        <v>26110176</v>
      </c>
      <c r="G19" s="13"/>
      <c r="H19" s="13"/>
      <c r="I19" s="14"/>
      <c r="J19" s="17"/>
    </row>
    <row r="20" spans="1:12" x14ac:dyDescent="0.25">
      <c r="A20" s="31"/>
      <c r="B20" s="3"/>
      <c r="C20" s="3">
        <v>6302</v>
      </c>
      <c r="D20" s="11" t="s">
        <v>26</v>
      </c>
      <c r="E20" s="12">
        <f t="shared" si="1"/>
        <v>4607676</v>
      </c>
      <c r="F20" s="12">
        <f>4607676</f>
        <v>4607676</v>
      </c>
      <c r="G20" s="13"/>
      <c r="H20" s="13"/>
      <c r="I20" s="14"/>
      <c r="J20" s="17"/>
    </row>
    <row r="21" spans="1:12" x14ac:dyDescent="0.25">
      <c r="A21" s="31"/>
      <c r="B21" s="3"/>
      <c r="C21" s="3">
        <v>6303</v>
      </c>
      <c r="D21" s="11" t="s">
        <v>27</v>
      </c>
      <c r="E21" s="12">
        <f t="shared" si="1"/>
        <v>3071784</v>
      </c>
      <c r="F21" s="12">
        <f>3071784</f>
        <v>3071784</v>
      </c>
      <c r="G21" s="13"/>
      <c r="H21" s="13"/>
      <c r="I21" s="14"/>
      <c r="J21" s="17"/>
    </row>
    <row r="22" spans="1:12" x14ac:dyDescent="0.25">
      <c r="A22" s="31"/>
      <c r="B22" s="3"/>
      <c r="C22" s="3">
        <v>6304</v>
      </c>
      <c r="D22" s="11" t="s">
        <v>28</v>
      </c>
      <c r="E22" s="12">
        <f t="shared" si="1"/>
        <v>1535892</v>
      </c>
      <c r="F22" s="12">
        <f>1535892</f>
        <v>1535892</v>
      </c>
      <c r="G22" s="13"/>
      <c r="H22" s="13"/>
      <c r="I22" s="14"/>
      <c r="J22" s="17"/>
    </row>
    <row r="23" spans="1:12" ht="22.5" customHeight="1" x14ac:dyDescent="0.25">
      <c r="A23" s="31"/>
      <c r="B23" s="3"/>
      <c r="C23" s="3">
        <v>6349</v>
      </c>
      <c r="D23" s="11" t="s">
        <v>53</v>
      </c>
      <c r="E23" s="12">
        <f t="shared" si="1"/>
        <v>767946</v>
      </c>
      <c r="F23" s="12">
        <f>767946</f>
        <v>767946</v>
      </c>
      <c r="G23" s="13"/>
      <c r="H23" s="13"/>
      <c r="I23" s="14"/>
      <c r="J23" s="17"/>
    </row>
    <row r="24" spans="1:12" ht="31.5" customHeight="1" x14ac:dyDescent="0.25">
      <c r="A24" s="31"/>
      <c r="B24" s="16">
        <v>6400</v>
      </c>
      <c r="C24" s="3"/>
      <c r="D24" s="7" t="s">
        <v>57</v>
      </c>
      <c r="E24" s="8">
        <f t="shared" si="1"/>
        <v>3600000</v>
      </c>
      <c r="F24" s="8">
        <f>F25</f>
        <v>3600000</v>
      </c>
      <c r="G24" s="13"/>
      <c r="H24" s="13"/>
      <c r="I24" s="14"/>
      <c r="J24" s="17"/>
    </row>
    <row r="25" spans="1:12" x14ac:dyDescent="0.25">
      <c r="A25" s="31"/>
      <c r="B25" s="3"/>
      <c r="C25" s="3">
        <v>6449</v>
      </c>
      <c r="D25" s="11" t="s">
        <v>44</v>
      </c>
      <c r="E25" s="12">
        <f t="shared" si="1"/>
        <v>3600000</v>
      </c>
      <c r="F25" s="12">
        <f>3600000</f>
        <v>3600000</v>
      </c>
      <c r="G25" s="13"/>
      <c r="H25" s="13"/>
      <c r="I25" s="14"/>
      <c r="J25" s="17"/>
    </row>
    <row r="26" spans="1:12" x14ac:dyDescent="0.25">
      <c r="A26" s="35"/>
      <c r="B26" s="16">
        <v>6500</v>
      </c>
      <c r="C26" s="16"/>
      <c r="D26" s="7" t="s">
        <v>29</v>
      </c>
      <c r="E26" s="8">
        <f t="shared" si="1"/>
        <v>4042534</v>
      </c>
      <c r="F26" s="8">
        <f>SUM(F27:F28)</f>
        <v>4042534</v>
      </c>
      <c r="G26" s="9"/>
      <c r="H26" s="9"/>
      <c r="I26" s="10"/>
      <c r="J26" s="17"/>
    </row>
    <row r="27" spans="1:12" x14ac:dyDescent="0.25">
      <c r="A27" s="31"/>
      <c r="B27" s="3"/>
      <c r="C27" s="3">
        <v>6501</v>
      </c>
      <c r="D27" s="11" t="s">
        <v>30</v>
      </c>
      <c r="E27" s="12">
        <f t="shared" si="1"/>
        <v>3404010</v>
      </c>
      <c r="F27" s="12">
        <f>3404010</f>
        <v>3404010</v>
      </c>
      <c r="G27" s="13"/>
      <c r="H27" s="13"/>
      <c r="I27" s="14"/>
      <c r="J27" s="17"/>
    </row>
    <row r="28" spans="1:12" x14ac:dyDescent="0.25">
      <c r="A28" s="31"/>
      <c r="B28" s="3"/>
      <c r="C28" s="3">
        <v>6502</v>
      </c>
      <c r="D28" s="11" t="s">
        <v>31</v>
      </c>
      <c r="E28" s="12">
        <f t="shared" si="1"/>
        <v>638524</v>
      </c>
      <c r="F28" s="12">
        <f>638524</f>
        <v>638524</v>
      </c>
      <c r="G28" s="13"/>
      <c r="H28" s="13"/>
      <c r="I28" s="14"/>
      <c r="J28" s="17"/>
      <c r="L28" s="20"/>
    </row>
    <row r="29" spans="1:12" x14ac:dyDescent="0.25">
      <c r="A29" s="35"/>
      <c r="B29" s="16">
        <v>6550</v>
      </c>
      <c r="C29" s="16"/>
      <c r="D29" s="7" t="s">
        <v>32</v>
      </c>
      <c r="E29" s="8">
        <f t="shared" si="1"/>
        <v>11239400</v>
      </c>
      <c r="F29" s="8">
        <f>SUM(F30:F31)</f>
        <v>11239400</v>
      </c>
      <c r="G29" s="9"/>
      <c r="H29" s="9"/>
      <c r="I29" s="10"/>
      <c r="J29" s="17"/>
    </row>
    <row r="30" spans="1:12" x14ac:dyDescent="0.25">
      <c r="A30" s="31"/>
      <c r="B30" s="3"/>
      <c r="C30" s="3">
        <v>6551</v>
      </c>
      <c r="D30" s="11" t="s">
        <v>33</v>
      </c>
      <c r="E30" s="12">
        <f t="shared" si="1"/>
        <v>4049000</v>
      </c>
      <c r="F30" s="12">
        <f>4049000</f>
        <v>4049000</v>
      </c>
      <c r="G30" s="13"/>
      <c r="H30" s="13"/>
      <c r="I30" s="14"/>
      <c r="J30" s="17"/>
    </row>
    <row r="31" spans="1:12" x14ac:dyDescent="0.25">
      <c r="A31" s="31"/>
      <c r="B31" s="3"/>
      <c r="C31" s="3">
        <v>6599</v>
      </c>
      <c r="D31" s="11" t="s">
        <v>34</v>
      </c>
      <c r="E31" s="12">
        <f t="shared" si="1"/>
        <v>7190400</v>
      </c>
      <c r="F31" s="12">
        <f>7190400</f>
        <v>7190400</v>
      </c>
      <c r="G31" s="13"/>
      <c r="H31" s="13"/>
      <c r="I31" s="14"/>
      <c r="J31" s="17"/>
    </row>
    <row r="32" spans="1:12" ht="15.75" customHeight="1" x14ac:dyDescent="0.25">
      <c r="A32" s="35"/>
      <c r="B32" s="16">
        <v>6600</v>
      </c>
      <c r="C32" s="16"/>
      <c r="D32" s="7" t="s">
        <v>35</v>
      </c>
      <c r="E32" s="8">
        <f t="shared" si="1"/>
        <v>1050683</v>
      </c>
      <c r="F32" s="8">
        <f>SUM(F33:F36)</f>
        <v>1050683</v>
      </c>
      <c r="G32" s="9"/>
      <c r="H32" s="9"/>
      <c r="I32" s="10"/>
      <c r="J32" s="17"/>
    </row>
    <row r="33" spans="1:10" ht="47.25" x14ac:dyDescent="0.25">
      <c r="A33" s="31"/>
      <c r="B33" s="3"/>
      <c r="C33" s="3">
        <v>6601</v>
      </c>
      <c r="D33" s="11" t="s">
        <v>36</v>
      </c>
      <c r="E33" s="12">
        <f t="shared" si="1"/>
        <v>205680</v>
      </c>
      <c r="F33" s="12">
        <f>205680</f>
        <v>205680</v>
      </c>
      <c r="G33" s="13"/>
      <c r="H33" s="13"/>
      <c r="I33" s="14"/>
      <c r="J33" s="17"/>
    </row>
    <row r="34" spans="1:10" ht="47.25" x14ac:dyDescent="0.25">
      <c r="A34" s="31"/>
      <c r="B34" s="3"/>
      <c r="C34" s="3">
        <v>6605</v>
      </c>
      <c r="D34" s="11" t="s">
        <v>37</v>
      </c>
      <c r="E34" s="12">
        <f>F34</f>
        <v>645003</v>
      </c>
      <c r="F34" s="12">
        <f>645003</f>
        <v>645003</v>
      </c>
      <c r="G34" s="13"/>
      <c r="H34" s="13"/>
      <c r="I34" s="14"/>
      <c r="J34" s="17"/>
    </row>
    <row r="35" spans="1:10" ht="46.5" hidden="1" customHeight="1" x14ac:dyDescent="0.25">
      <c r="A35" s="31"/>
      <c r="B35" s="3"/>
      <c r="C35" s="3">
        <v>6606</v>
      </c>
      <c r="D35" s="11" t="s">
        <v>52</v>
      </c>
      <c r="E35" s="12"/>
      <c r="F35" s="12"/>
      <c r="G35" s="13"/>
      <c r="H35" s="13"/>
      <c r="I35" s="14"/>
      <c r="J35" s="17"/>
    </row>
    <row r="36" spans="1:10" x14ac:dyDescent="0.25">
      <c r="A36" s="31"/>
      <c r="B36" s="3"/>
      <c r="C36" s="3">
        <v>6618</v>
      </c>
      <c r="D36" s="11" t="s">
        <v>38</v>
      </c>
      <c r="E36" s="12">
        <f>F36</f>
        <v>200000</v>
      </c>
      <c r="F36" s="12">
        <f>200000</f>
        <v>200000</v>
      </c>
      <c r="G36" s="13"/>
      <c r="H36" s="13"/>
      <c r="I36" s="14"/>
      <c r="J36" s="17"/>
    </row>
    <row r="37" spans="1:10" ht="15.75" customHeight="1" x14ac:dyDescent="0.25">
      <c r="A37" s="35"/>
      <c r="B37" s="16">
        <v>6700</v>
      </c>
      <c r="C37" s="16"/>
      <c r="D37" s="7" t="s">
        <v>39</v>
      </c>
      <c r="E37" s="8">
        <f t="shared" ref="E37:E46" si="2">F37</f>
        <v>7100000</v>
      </c>
      <c r="F37" s="8">
        <f>F38</f>
        <v>7100000</v>
      </c>
      <c r="G37" s="9"/>
      <c r="H37" s="9"/>
      <c r="I37" s="10"/>
      <c r="J37" s="17"/>
    </row>
    <row r="38" spans="1:10" ht="15.75" customHeight="1" x14ac:dyDescent="0.25">
      <c r="A38" s="31"/>
      <c r="B38" s="3"/>
      <c r="C38" s="3">
        <v>6704</v>
      </c>
      <c r="D38" s="11" t="s">
        <v>40</v>
      </c>
      <c r="E38" s="12">
        <f t="shared" si="2"/>
        <v>7100000</v>
      </c>
      <c r="F38" s="12">
        <f>7100000</f>
        <v>7100000</v>
      </c>
      <c r="G38" s="13"/>
      <c r="H38" s="13"/>
      <c r="I38" s="14"/>
      <c r="J38" s="17"/>
    </row>
    <row r="39" spans="1:10" ht="15.75" customHeight="1" x14ac:dyDescent="0.25">
      <c r="A39" s="35"/>
      <c r="B39" s="16">
        <v>6750</v>
      </c>
      <c r="C39" s="16"/>
      <c r="D39" s="7" t="s">
        <v>41</v>
      </c>
      <c r="E39" s="8">
        <f t="shared" si="2"/>
        <v>8720000</v>
      </c>
      <c r="F39" s="8">
        <f>SUM(F40:F41)</f>
        <v>8720000</v>
      </c>
      <c r="G39" s="9"/>
      <c r="H39" s="9"/>
      <c r="I39" s="10"/>
      <c r="J39" s="17"/>
    </row>
    <row r="40" spans="1:10" x14ac:dyDescent="0.25">
      <c r="A40" s="31"/>
      <c r="B40" s="3"/>
      <c r="C40" s="3">
        <v>6754</v>
      </c>
      <c r="D40" s="11" t="s">
        <v>42</v>
      </c>
      <c r="E40" s="12"/>
      <c r="F40" s="12"/>
      <c r="G40" s="13"/>
      <c r="H40" s="13"/>
      <c r="I40" s="14"/>
      <c r="J40" s="17"/>
    </row>
    <row r="41" spans="1:10" x14ac:dyDescent="0.25">
      <c r="A41" s="31"/>
      <c r="B41" s="3"/>
      <c r="C41" s="3">
        <v>6757</v>
      </c>
      <c r="D41" s="11" t="s">
        <v>43</v>
      </c>
      <c r="E41" s="12">
        <f t="shared" si="2"/>
        <v>8720000</v>
      </c>
      <c r="F41" s="12">
        <f>8720000</f>
        <v>8720000</v>
      </c>
      <c r="G41" s="13"/>
      <c r="H41" s="13"/>
      <c r="I41" s="14"/>
      <c r="J41" s="17"/>
    </row>
    <row r="42" spans="1:10" ht="47.25" x14ac:dyDescent="0.25">
      <c r="A42" s="31"/>
      <c r="B42" s="16">
        <v>6900</v>
      </c>
      <c r="C42" s="3"/>
      <c r="D42" s="7" t="s">
        <v>55</v>
      </c>
      <c r="E42" s="8">
        <f>F42</f>
        <v>1880000</v>
      </c>
      <c r="F42" s="8">
        <f>F43</f>
        <v>1880000</v>
      </c>
      <c r="G42" s="13"/>
      <c r="H42" s="13"/>
      <c r="I42" s="14"/>
      <c r="J42" s="17"/>
    </row>
    <row r="43" spans="1:10" x14ac:dyDescent="0.25">
      <c r="A43" s="31"/>
      <c r="B43" s="3"/>
      <c r="C43" s="3">
        <v>6912</v>
      </c>
      <c r="D43" s="11" t="s">
        <v>54</v>
      </c>
      <c r="E43" s="12">
        <f>F43</f>
        <v>1880000</v>
      </c>
      <c r="F43" s="12">
        <f>1880000</f>
        <v>1880000</v>
      </c>
      <c r="G43" s="13"/>
      <c r="H43" s="13"/>
      <c r="I43" s="14"/>
      <c r="J43" s="17"/>
    </row>
    <row r="44" spans="1:10" x14ac:dyDescent="0.25">
      <c r="A44" s="35"/>
      <c r="B44" s="16">
        <v>7750</v>
      </c>
      <c r="C44" s="16"/>
      <c r="D44" s="7" t="s">
        <v>44</v>
      </c>
      <c r="E44" s="8">
        <f t="shared" si="2"/>
        <v>39600</v>
      </c>
      <c r="F44" s="8">
        <f>F45</f>
        <v>39600</v>
      </c>
      <c r="G44" s="9"/>
      <c r="H44" s="9"/>
      <c r="I44" s="10"/>
      <c r="J44" s="17"/>
    </row>
    <row r="45" spans="1:10" x14ac:dyDescent="0.25">
      <c r="A45" s="31"/>
      <c r="B45" s="3"/>
      <c r="C45" s="3">
        <v>7756</v>
      </c>
      <c r="D45" s="11" t="s">
        <v>45</v>
      </c>
      <c r="E45" s="12">
        <f t="shared" si="2"/>
        <v>39600</v>
      </c>
      <c r="F45" s="12">
        <f>39600</f>
        <v>39600</v>
      </c>
      <c r="G45" s="13"/>
      <c r="H45" s="13"/>
      <c r="I45" s="14"/>
      <c r="J45" s="17"/>
    </row>
    <row r="46" spans="1:10" ht="31.5" x14ac:dyDescent="0.25">
      <c r="A46" s="35"/>
      <c r="B46" s="16"/>
      <c r="C46" s="16"/>
      <c r="D46" s="7" t="s">
        <v>46</v>
      </c>
      <c r="E46" s="8">
        <f t="shared" si="2"/>
        <v>120600000</v>
      </c>
      <c r="F46" s="8">
        <f>F47+F51+F53+F55</f>
        <v>120600000</v>
      </c>
      <c r="G46" s="9"/>
      <c r="H46" s="9"/>
      <c r="I46" s="10"/>
      <c r="J46" s="17"/>
    </row>
    <row r="47" spans="1:10" x14ac:dyDescent="0.25">
      <c r="A47" s="35"/>
      <c r="B47" s="16">
        <v>6250</v>
      </c>
      <c r="C47" s="16"/>
      <c r="D47" s="7" t="s">
        <v>23</v>
      </c>
      <c r="E47" s="8">
        <f>F47</f>
        <v>6300000</v>
      </c>
      <c r="F47" s="8">
        <f>F48</f>
        <v>6300000</v>
      </c>
      <c r="G47" s="9"/>
      <c r="H47" s="9"/>
      <c r="I47" s="10"/>
      <c r="J47" s="17"/>
    </row>
    <row r="48" spans="1:10" x14ac:dyDescent="0.25">
      <c r="A48" s="31"/>
      <c r="B48" s="3"/>
      <c r="C48" s="3">
        <v>6299</v>
      </c>
      <c r="D48" s="11" t="s">
        <v>47</v>
      </c>
      <c r="E48" s="12">
        <f>F48</f>
        <v>6300000</v>
      </c>
      <c r="F48" s="12">
        <f>6300000</f>
        <v>6300000</v>
      </c>
      <c r="G48" s="13"/>
      <c r="H48" s="13"/>
      <c r="I48" s="14"/>
      <c r="J48" s="17"/>
    </row>
    <row r="49" spans="1:10" ht="21.75" hidden="1" customHeight="1" x14ac:dyDescent="0.25">
      <c r="A49" s="31"/>
      <c r="B49" s="16">
        <v>6500</v>
      </c>
      <c r="C49" s="3"/>
      <c r="D49" s="7" t="s">
        <v>29</v>
      </c>
      <c r="E49" s="8"/>
      <c r="F49" s="8"/>
      <c r="G49" s="13"/>
      <c r="H49" s="13"/>
      <c r="I49" s="14"/>
      <c r="J49" s="17"/>
    </row>
    <row r="50" spans="1:10" ht="21" hidden="1" customHeight="1" x14ac:dyDescent="0.25">
      <c r="A50" s="31"/>
      <c r="B50" s="3"/>
      <c r="C50" s="3">
        <v>6503</v>
      </c>
      <c r="D50" s="11" t="s">
        <v>56</v>
      </c>
      <c r="E50" s="12"/>
      <c r="F50" s="12"/>
      <c r="G50" s="13"/>
      <c r="H50" s="13"/>
      <c r="I50" s="14"/>
      <c r="J50" s="17"/>
    </row>
    <row r="51" spans="1:10" x14ac:dyDescent="0.25">
      <c r="A51" s="31"/>
      <c r="B51" s="24">
        <v>6600</v>
      </c>
      <c r="C51" s="3"/>
      <c r="D51" s="7" t="s">
        <v>35</v>
      </c>
      <c r="E51" s="8">
        <f>F51</f>
        <v>2800000</v>
      </c>
      <c r="F51" s="8">
        <f>F52</f>
        <v>2800000</v>
      </c>
      <c r="G51" s="13"/>
      <c r="H51" s="13"/>
      <c r="I51" s="14"/>
      <c r="J51" s="17"/>
    </row>
    <row r="52" spans="1:10" x14ac:dyDescent="0.25">
      <c r="A52" s="31"/>
      <c r="B52" s="3"/>
      <c r="C52" s="3">
        <v>6606</v>
      </c>
      <c r="D52" s="11" t="s">
        <v>52</v>
      </c>
      <c r="E52" s="12">
        <f>F52</f>
        <v>2800000</v>
      </c>
      <c r="F52" s="12">
        <f>2800000</f>
        <v>2800000</v>
      </c>
      <c r="G52" s="13"/>
      <c r="H52" s="13"/>
      <c r="I52" s="14"/>
      <c r="J52" s="17"/>
    </row>
    <row r="53" spans="1:10" x14ac:dyDescent="0.25">
      <c r="A53" s="31"/>
      <c r="B53" s="23">
        <v>6750</v>
      </c>
      <c r="C53" s="3"/>
      <c r="D53" s="7" t="s">
        <v>41</v>
      </c>
      <c r="E53" s="8">
        <f>F53</f>
        <v>1500000</v>
      </c>
      <c r="F53" s="8">
        <f>F54</f>
        <v>1500000</v>
      </c>
      <c r="G53" s="13"/>
      <c r="H53" s="13"/>
      <c r="I53" s="14"/>
      <c r="J53" s="17"/>
    </row>
    <row r="54" spans="1:10" x14ac:dyDescent="0.25">
      <c r="A54" s="31"/>
      <c r="B54" s="23"/>
      <c r="C54" s="3">
        <v>6751</v>
      </c>
      <c r="D54" s="11" t="s">
        <v>58</v>
      </c>
      <c r="E54" s="12">
        <f>F54</f>
        <v>1500000</v>
      </c>
      <c r="F54" s="12">
        <f>1500000</f>
        <v>1500000</v>
      </c>
      <c r="G54" s="13"/>
      <c r="H54" s="13"/>
      <c r="I54" s="14"/>
      <c r="J54" s="17"/>
    </row>
    <row r="55" spans="1:10" ht="31.5" x14ac:dyDescent="0.25">
      <c r="A55" s="35"/>
      <c r="B55" s="16">
        <v>7000</v>
      </c>
      <c r="C55" s="16"/>
      <c r="D55" s="7" t="s">
        <v>48</v>
      </c>
      <c r="E55" s="8">
        <f>F55</f>
        <v>110000000</v>
      </c>
      <c r="F55" s="8">
        <f>F57</f>
        <v>110000000</v>
      </c>
      <c r="G55" s="9"/>
      <c r="H55" s="9"/>
      <c r="I55" s="10"/>
      <c r="J55" s="17"/>
    </row>
    <row r="56" spans="1:10" ht="30" hidden="1" customHeight="1" x14ac:dyDescent="0.25">
      <c r="A56" s="31"/>
      <c r="B56" s="3"/>
      <c r="C56" s="29">
        <v>7012</v>
      </c>
      <c r="D56" s="30" t="s">
        <v>49</v>
      </c>
      <c r="E56" s="12"/>
      <c r="F56" s="12"/>
      <c r="G56" s="13"/>
      <c r="H56" s="13"/>
      <c r="I56" s="14"/>
      <c r="J56" s="17"/>
    </row>
    <row r="57" spans="1:10" x14ac:dyDescent="0.25">
      <c r="A57" s="31"/>
      <c r="B57" s="4"/>
      <c r="C57" s="31">
        <v>7049</v>
      </c>
      <c r="D57" s="32" t="s">
        <v>44</v>
      </c>
      <c r="E57" s="28">
        <f>F57</f>
        <v>110000000</v>
      </c>
      <c r="F57" s="12">
        <f>110000000</f>
        <v>110000000</v>
      </c>
      <c r="G57" s="13"/>
      <c r="H57" s="13"/>
      <c r="I57" s="14"/>
      <c r="J57" s="17"/>
    </row>
    <row r="58" spans="1:10" s="22" customFormat="1" x14ac:dyDescent="0.25">
      <c r="A58" s="35"/>
      <c r="B58" s="16"/>
      <c r="C58" s="1"/>
      <c r="D58" s="1" t="s">
        <v>50</v>
      </c>
      <c r="E58" s="8">
        <f>F58</f>
        <v>353335491</v>
      </c>
      <c r="F58" s="8">
        <f>F7+F46</f>
        <v>353335491</v>
      </c>
      <c r="G58" s="9"/>
      <c r="H58" s="8"/>
      <c r="I58" s="10"/>
      <c r="J58" s="21"/>
    </row>
    <row r="60" spans="1:10" x14ac:dyDescent="0.25">
      <c r="F60" s="44" t="s">
        <v>51</v>
      </c>
      <c r="G60" s="44"/>
      <c r="H60" s="44"/>
      <c r="I60" s="44"/>
    </row>
    <row r="61" spans="1:10" x14ac:dyDescent="0.25">
      <c r="F61" s="45"/>
      <c r="G61" s="45"/>
      <c r="H61" s="45"/>
      <c r="I61" s="15"/>
    </row>
    <row r="62" spans="1:10" x14ac:dyDescent="0.25">
      <c r="F62" s="45"/>
      <c r="G62" s="45"/>
      <c r="H62" s="45"/>
      <c r="I62" s="15"/>
    </row>
    <row r="63" spans="1:10" x14ac:dyDescent="0.25">
      <c r="F63" s="45"/>
      <c r="G63" s="45"/>
      <c r="H63" s="45"/>
      <c r="I63" s="15"/>
    </row>
    <row r="64" spans="1:10" x14ac:dyDescent="0.25">
      <c r="F64" s="45"/>
      <c r="G64" s="45"/>
      <c r="H64" s="45"/>
      <c r="I64" s="15"/>
    </row>
    <row r="65" spans="6:9" ht="15" customHeight="1" x14ac:dyDescent="0.25">
      <c r="F65" s="44" t="s">
        <v>62</v>
      </c>
      <c r="G65" s="44"/>
      <c r="H65" s="44"/>
      <c r="I65" s="44"/>
    </row>
    <row r="66" spans="6:9" x14ac:dyDescent="0.25">
      <c r="F66" s="45"/>
      <c r="G66" s="45"/>
      <c r="H66" s="45"/>
      <c r="I66" s="15"/>
    </row>
  </sheetData>
  <mergeCells count="18">
    <mergeCell ref="F65:I65"/>
    <mergeCell ref="F66:H66"/>
    <mergeCell ref="I4:I5"/>
    <mergeCell ref="F60:I60"/>
    <mergeCell ref="F61:H61"/>
    <mergeCell ref="F62:H62"/>
    <mergeCell ref="F63:H63"/>
    <mergeCell ref="F64:H64"/>
    <mergeCell ref="A1:H1"/>
    <mergeCell ref="I1:I2"/>
    <mergeCell ref="A2:H2"/>
    <mergeCell ref="A3:I3"/>
    <mergeCell ref="A4:A5"/>
    <mergeCell ref="B4:B5"/>
    <mergeCell ref="C4:C5"/>
    <mergeCell ref="D4:D5"/>
    <mergeCell ref="E4:E5"/>
    <mergeCell ref="F4:H4"/>
  </mergeCells>
  <pageMargins left="0.17" right="0.16" top="0.17" bottom="0.17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opLeftCell="A19" workbookViewId="0">
      <selection activeCell="F84" sqref="F84"/>
    </sheetView>
  </sheetViews>
  <sheetFormatPr defaultRowHeight="15.75" x14ac:dyDescent="0.25"/>
  <cols>
    <col min="1" max="1" width="7.42578125" style="18" customWidth="1"/>
    <col min="2" max="2" width="5.5703125" style="18" customWidth="1"/>
    <col min="3" max="3" width="6.140625" style="18" customWidth="1"/>
    <col min="4" max="4" width="35.42578125" style="18" customWidth="1"/>
    <col min="5" max="5" width="14.42578125" style="18" customWidth="1"/>
    <col min="6" max="6" width="12.5703125" style="18" customWidth="1"/>
    <col min="7" max="7" width="5.140625" style="18" customWidth="1"/>
    <col min="8" max="8" width="6.5703125" style="18" customWidth="1"/>
    <col min="9" max="9" width="4.85546875" style="18" customWidth="1"/>
    <col min="10" max="11" width="9.140625" style="18"/>
    <col min="12" max="12" width="34.7109375" style="18" customWidth="1"/>
    <col min="13" max="16384" width="9.140625" style="18"/>
  </cols>
  <sheetData>
    <row r="1" spans="1:12" x14ac:dyDescent="0.25">
      <c r="A1" s="37" t="s">
        <v>0</v>
      </c>
      <c r="B1" s="37"/>
      <c r="C1" s="37"/>
      <c r="D1" s="37"/>
      <c r="E1" s="37"/>
      <c r="F1" s="37"/>
      <c r="G1" s="37"/>
      <c r="H1" s="37"/>
      <c r="I1" s="38"/>
      <c r="J1" s="17"/>
    </row>
    <row r="2" spans="1:12" x14ac:dyDescent="0.25">
      <c r="A2" s="37"/>
      <c r="B2" s="37"/>
      <c r="C2" s="37"/>
      <c r="D2" s="37"/>
      <c r="E2" s="37"/>
      <c r="F2" s="37"/>
      <c r="G2" s="37"/>
      <c r="H2" s="37"/>
      <c r="I2" s="38"/>
      <c r="J2" s="17"/>
    </row>
    <row r="3" spans="1:12" x14ac:dyDescent="0.25">
      <c r="A3" s="39" t="s">
        <v>61</v>
      </c>
      <c r="B3" s="39"/>
      <c r="C3" s="39"/>
      <c r="D3" s="39"/>
      <c r="E3" s="39"/>
      <c r="F3" s="39"/>
      <c r="G3" s="39"/>
      <c r="H3" s="39"/>
      <c r="I3" s="39"/>
      <c r="J3" s="17"/>
    </row>
    <row r="4" spans="1:12" ht="33" customHeight="1" x14ac:dyDescent="0.25">
      <c r="A4" s="40" t="s">
        <v>1</v>
      </c>
      <c r="B4" s="41" t="s">
        <v>2</v>
      </c>
      <c r="C4" s="41" t="s">
        <v>3</v>
      </c>
      <c r="D4" s="42" t="s">
        <v>4</v>
      </c>
      <c r="E4" s="43" t="s">
        <v>5</v>
      </c>
      <c r="F4" s="43" t="s">
        <v>6</v>
      </c>
      <c r="G4" s="43"/>
      <c r="H4" s="43"/>
      <c r="I4" s="46" t="s">
        <v>7</v>
      </c>
      <c r="J4" s="19"/>
    </row>
    <row r="5" spans="1:12" ht="63" x14ac:dyDescent="0.25">
      <c r="A5" s="40"/>
      <c r="B5" s="41"/>
      <c r="C5" s="41"/>
      <c r="D5" s="42"/>
      <c r="E5" s="43"/>
      <c r="F5" s="1" t="s">
        <v>8</v>
      </c>
      <c r="G5" s="1" t="s">
        <v>9</v>
      </c>
      <c r="H5" s="2" t="s">
        <v>10</v>
      </c>
      <c r="I5" s="46"/>
      <c r="J5" s="17"/>
    </row>
    <row r="6" spans="1:12" x14ac:dyDescent="0.25">
      <c r="A6" s="31" t="s">
        <v>11</v>
      </c>
      <c r="B6" s="3" t="s">
        <v>12</v>
      </c>
      <c r="C6" s="3" t="s">
        <v>13</v>
      </c>
      <c r="D6" s="4" t="s">
        <v>14</v>
      </c>
      <c r="E6" s="5">
        <v>1</v>
      </c>
      <c r="F6" s="5">
        <v>2</v>
      </c>
      <c r="G6" s="5">
        <v>3</v>
      </c>
      <c r="H6" s="5">
        <v>4</v>
      </c>
      <c r="I6" s="6">
        <v>5</v>
      </c>
      <c r="J6" s="19"/>
    </row>
    <row r="7" spans="1:12" x14ac:dyDescent="0.25">
      <c r="A7" s="35"/>
      <c r="B7" s="24"/>
      <c r="C7" s="24"/>
      <c r="D7" s="7" t="s">
        <v>15</v>
      </c>
      <c r="E7" s="8">
        <f t="shared" ref="E7:E14" si="0">F7</f>
        <v>290179783</v>
      </c>
      <c r="F7" s="8">
        <f>F8+F10+F12+F16+F18+F24+F26+F29+F32+F37+F39+F42+F44</f>
        <v>290179783</v>
      </c>
      <c r="G7" s="9"/>
      <c r="H7" s="9"/>
      <c r="I7" s="10"/>
      <c r="J7" s="17"/>
    </row>
    <row r="8" spans="1:12" x14ac:dyDescent="0.25">
      <c r="A8" s="35"/>
      <c r="B8" s="24">
        <v>6000</v>
      </c>
      <c r="C8" s="24"/>
      <c r="D8" s="7" t="s">
        <v>16</v>
      </c>
      <c r="E8" s="8">
        <f t="shared" si="0"/>
        <v>145493082</v>
      </c>
      <c r="F8" s="8">
        <f>F9</f>
        <v>145493082</v>
      </c>
      <c r="G8" s="9"/>
      <c r="H8" s="9"/>
      <c r="I8" s="10"/>
      <c r="J8" s="17"/>
    </row>
    <row r="9" spans="1:12" x14ac:dyDescent="0.25">
      <c r="A9" s="31"/>
      <c r="B9" s="3"/>
      <c r="C9" s="3">
        <v>6001</v>
      </c>
      <c r="D9" s="11" t="s">
        <v>17</v>
      </c>
      <c r="E9" s="12">
        <f t="shared" si="0"/>
        <v>145493082</v>
      </c>
      <c r="F9" s="12">
        <f>5181624+5078367+43287033+41598958+45060654+5286446</f>
        <v>145493082</v>
      </c>
      <c r="G9" s="13"/>
      <c r="H9" s="13"/>
      <c r="I9" s="14"/>
      <c r="J9" s="17"/>
      <c r="L9" s="20"/>
    </row>
    <row r="10" spans="1:12" ht="31.5" x14ac:dyDescent="0.25">
      <c r="A10" s="35"/>
      <c r="B10" s="24">
        <v>6050</v>
      </c>
      <c r="C10" s="24"/>
      <c r="D10" s="7" t="s">
        <v>18</v>
      </c>
      <c r="E10" s="8">
        <f t="shared" si="0"/>
        <v>18932238</v>
      </c>
      <c r="F10" s="8">
        <f>F11</f>
        <v>18932238</v>
      </c>
      <c r="G10" s="9"/>
      <c r="H10" s="9"/>
      <c r="I10" s="10"/>
      <c r="J10" s="17"/>
    </row>
    <row r="11" spans="1:12" ht="31.5" x14ac:dyDescent="0.25">
      <c r="A11" s="31"/>
      <c r="B11" s="3"/>
      <c r="C11" s="3">
        <v>6051</v>
      </c>
      <c r="D11" s="11" t="s">
        <v>18</v>
      </c>
      <c r="E11" s="12">
        <f t="shared" si="0"/>
        <v>18932238</v>
      </c>
      <c r="F11" s="12">
        <f>1115712+3120507+3486600+3120507+1115712+3486600+3486600</f>
        <v>18932238</v>
      </c>
      <c r="G11" s="13"/>
      <c r="H11" s="13"/>
      <c r="I11" s="14"/>
      <c r="J11" s="17"/>
    </row>
    <row r="12" spans="1:12" x14ac:dyDescent="0.25">
      <c r="A12" s="35"/>
      <c r="B12" s="24">
        <v>6100</v>
      </c>
      <c r="C12" s="24"/>
      <c r="D12" s="7" t="s">
        <v>19</v>
      </c>
      <c r="E12" s="8">
        <f t="shared" si="0"/>
        <v>9671455</v>
      </c>
      <c r="F12" s="8">
        <f>SUM(F13:F14)</f>
        <v>9671455</v>
      </c>
      <c r="G12" s="9"/>
      <c r="H12" s="9"/>
      <c r="I12" s="10"/>
      <c r="J12" s="17"/>
    </row>
    <row r="13" spans="1:12" x14ac:dyDescent="0.25">
      <c r="A13" s="31"/>
      <c r="B13" s="3"/>
      <c r="C13" s="3">
        <v>6101</v>
      </c>
      <c r="D13" s="11" t="s">
        <v>20</v>
      </c>
      <c r="E13" s="12">
        <f t="shared" si="0"/>
        <v>8777455</v>
      </c>
      <c r="F13" s="12">
        <f>312900+312900+2667100+2504555+2667100+312900</f>
        <v>8777455</v>
      </c>
      <c r="G13" s="13"/>
      <c r="H13" s="13"/>
      <c r="I13" s="14"/>
      <c r="J13" s="17"/>
    </row>
    <row r="14" spans="1:12" ht="31.5" x14ac:dyDescent="0.25">
      <c r="A14" s="31"/>
      <c r="B14" s="3"/>
      <c r="C14" s="3">
        <v>6113</v>
      </c>
      <c r="D14" s="11" t="s">
        <v>21</v>
      </c>
      <c r="E14" s="12">
        <f t="shared" si="0"/>
        <v>894000</v>
      </c>
      <c r="F14" s="12">
        <f>298000+298000+298000</f>
        <v>894000</v>
      </c>
      <c r="G14" s="13"/>
      <c r="H14" s="13"/>
      <c r="I14" s="14"/>
      <c r="J14" s="17"/>
    </row>
    <row r="15" spans="1:12" ht="29.25" hidden="1" customHeight="1" x14ac:dyDescent="0.25">
      <c r="A15" s="31"/>
      <c r="B15" s="3"/>
      <c r="C15" s="3">
        <v>6114</v>
      </c>
      <c r="D15" s="11" t="s">
        <v>22</v>
      </c>
      <c r="E15" s="12"/>
      <c r="F15" s="12"/>
      <c r="G15" s="13"/>
      <c r="H15" s="13"/>
      <c r="I15" s="14"/>
      <c r="J15" s="17"/>
    </row>
    <row r="16" spans="1:12" s="22" customFormat="1" x14ac:dyDescent="0.25">
      <c r="A16" s="35"/>
      <c r="B16" s="24">
        <v>6250</v>
      </c>
      <c r="C16" s="24"/>
      <c r="D16" s="7" t="s">
        <v>23</v>
      </c>
      <c r="E16" s="8">
        <f>E17</f>
        <v>33000000</v>
      </c>
      <c r="F16" s="8">
        <f>F17</f>
        <v>33000000</v>
      </c>
      <c r="G16" s="9"/>
      <c r="H16" s="9"/>
      <c r="I16" s="10"/>
      <c r="J16" s="21"/>
    </row>
    <row r="17" spans="1:12" x14ac:dyDescent="0.25">
      <c r="A17" s="31"/>
      <c r="B17" s="3"/>
      <c r="C17" s="3">
        <v>6299</v>
      </c>
      <c r="D17" s="11" t="s">
        <v>44</v>
      </c>
      <c r="E17" s="12">
        <f t="shared" ref="E17:E33" si="1">F17</f>
        <v>33000000</v>
      </c>
      <c r="F17" s="12">
        <f>18000000+4800000+4800000+4800000+600000</f>
        <v>33000000</v>
      </c>
      <c r="G17" s="13"/>
      <c r="H17" s="13"/>
      <c r="I17" s="14"/>
      <c r="J17" s="17"/>
    </row>
    <row r="18" spans="1:12" x14ac:dyDescent="0.25">
      <c r="A18" s="35"/>
      <c r="B18" s="24">
        <v>6300</v>
      </c>
      <c r="C18" s="24"/>
      <c r="D18" s="7" t="s">
        <v>24</v>
      </c>
      <c r="E18" s="8">
        <f t="shared" si="1"/>
        <v>36895318</v>
      </c>
      <c r="F18" s="8">
        <f>SUM(F19:F23)</f>
        <v>36895318</v>
      </c>
      <c r="G18" s="9"/>
      <c r="H18" s="9"/>
      <c r="I18" s="10"/>
      <c r="J18" s="17"/>
    </row>
    <row r="19" spans="1:12" x14ac:dyDescent="0.25">
      <c r="A19" s="31"/>
      <c r="B19" s="3"/>
      <c r="C19" s="3">
        <v>6301</v>
      </c>
      <c r="D19" s="11" t="s">
        <v>25</v>
      </c>
      <c r="E19" s="12">
        <f t="shared" si="1"/>
        <v>26690233</v>
      </c>
      <c r="F19" s="12">
        <f>8895900+8728722+9065611</f>
        <v>26690233</v>
      </c>
      <c r="G19" s="13"/>
      <c r="H19" s="13"/>
      <c r="I19" s="14"/>
      <c r="J19" s="17"/>
    </row>
    <row r="20" spans="1:12" x14ac:dyDescent="0.25">
      <c r="A20" s="31"/>
      <c r="B20" s="3"/>
      <c r="C20" s="3">
        <v>6302</v>
      </c>
      <c r="D20" s="11" t="s">
        <v>26</v>
      </c>
      <c r="E20" s="12">
        <f t="shared" si="1"/>
        <v>4710039</v>
      </c>
      <c r="F20" s="12">
        <f>1569864+1540362+1599813</f>
        <v>4710039</v>
      </c>
      <c r="G20" s="13"/>
      <c r="H20" s="13"/>
      <c r="I20" s="14"/>
      <c r="J20" s="17"/>
    </row>
    <row r="21" spans="1:12" x14ac:dyDescent="0.25">
      <c r="A21" s="31"/>
      <c r="B21" s="3"/>
      <c r="C21" s="3">
        <v>6303</v>
      </c>
      <c r="D21" s="11" t="s">
        <v>27</v>
      </c>
      <c r="E21" s="12">
        <f t="shared" si="1"/>
        <v>3140026</v>
      </c>
      <c r="F21" s="12">
        <f>1046576+1026908+1066542</f>
        <v>3140026</v>
      </c>
      <c r="G21" s="13"/>
      <c r="H21" s="13"/>
      <c r="I21" s="14"/>
      <c r="J21" s="17"/>
    </row>
    <row r="22" spans="1:12" x14ac:dyDescent="0.25">
      <c r="A22" s="31"/>
      <c r="B22" s="3"/>
      <c r="C22" s="3">
        <v>6304</v>
      </c>
      <c r="D22" s="11" t="s">
        <v>28</v>
      </c>
      <c r="E22" s="12">
        <f t="shared" si="1"/>
        <v>1570013</v>
      </c>
      <c r="F22" s="12">
        <f>523288+513454+533271</f>
        <v>1570013</v>
      </c>
      <c r="G22" s="13"/>
      <c r="H22" s="13"/>
      <c r="I22" s="14"/>
      <c r="J22" s="17"/>
    </row>
    <row r="23" spans="1:12" x14ac:dyDescent="0.25">
      <c r="A23" s="31"/>
      <c r="B23" s="3"/>
      <c r="C23" s="3">
        <v>6349</v>
      </c>
      <c r="D23" s="11" t="s">
        <v>53</v>
      </c>
      <c r="E23" s="12">
        <f t="shared" si="1"/>
        <v>785007</v>
      </c>
      <c r="F23" s="12">
        <f>256727+261644+266636</f>
        <v>785007</v>
      </c>
      <c r="G23" s="13"/>
      <c r="H23" s="13"/>
      <c r="I23" s="14"/>
      <c r="J23" s="17"/>
    </row>
    <row r="24" spans="1:12" ht="31.5" x14ac:dyDescent="0.25">
      <c r="A24" s="31"/>
      <c r="B24" s="24">
        <v>6400</v>
      </c>
      <c r="C24" s="3"/>
      <c r="D24" s="7" t="s">
        <v>57</v>
      </c>
      <c r="E24" s="8">
        <f t="shared" si="1"/>
        <v>1800000</v>
      </c>
      <c r="F24" s="8">
        <f>F25</f>
        <v>1800000</v>
      </c>
      <c r="G24" s="13"/>
      <c r="H24" s="13"/>
      <c r="I24" s="14"/>
      <c r="J24" s="17"/>
    </row>
    <row r="25" spans="1:12" x14ac:dyDescent="0.25">
      <c r="A25" s="31"/>
      <c r="B25" s="3"/>
      <c r="C25" s="3">
        <v>6449</v>
      </c>
      <c r="D25" s="11" t="s">
        <v>44</v>
      </c>
      <c r="E25" s="12">
        <f t="shared" si="1"/>
        <v>1800000</v>
      </c>
      <c r="F25" s="12">
        <f>1800000</f>
        <v>1800000</v>
      </c>
      <c r="G25" s="13"/>
      <c r="H25" s="13"/>
      <c r="I25" s="14"/>
      <c r="J25" s="17"/>
    </row>
    <row r="26" spans="1:12" x14ac:dyDescent="0.25">
      <c r="A26" s="35"/>
      <c r="B26" s="24">
        <v>6500</v>
      </c>
      <c r="C26" s="24"/>
      <c r="D26" s="7" t="s">
        <v>29</v>
      </c>
      <c r="E26" s="8">
        <f t="shared" si="1"/>
        <v>5485268</v>
      </c>
      <c r="F26" s="8">
        <f>SUM(F27:F28)</f>
        <v>5485268</v>
      </c>
      <c r="G26" s="9"/>
      <c r="H26" s="9"/>
      <c r="I26" s="10"/>
      <c r="J26" s="17"/>
    </row>
    <row r="27" spans="1:12" x14ac:dyDescent="0.25">
      <c r="A27" s="31"/>
      <c r="B27" s="3"/>
      <c r="C27" s="3">
        <v>6501</v>
      </c>
      <c r="D27" s="11" t="s">
        <v>30</v>
      </c>
      <c r="E27" s="12">
        <f t="shared" si="1"/>
        <v>5182544</v>
      </c>
      <c r="F27" s="12">
        <f>1684221+1905662+1592661</f>
        <v>5182544</v>
      </c>
      <c r="G27" s="13"/>
      <c r="H27" s="13"/>
      <c r="I27" s="14"/>
      <c r="J27" s="17"/>
    </row>
    <row r="28" spans="1:12" x14ac:dyDescent="0.25">
      <c r="A28" s="31"/>
      <c r="B28" s="3"/>
      <c r="C28" s="3">
        <v>6502</v>
      </c>
      <c r="D28" s="11" t="s">
        <v>31</v>
      </c>
      <c r="E28" s="12">
        <f t="shared" si="1"/>
        <v>302724</v>
      </c>
      <c r="F28" s="12">
        <f>120476+91124+91124</f>
        <v>302724</v>
      </c>
      <c r="G28" s="13"/>
      <c r="H28" s="13"/>
      <c r="I28" s="14"/>
      <c r="J28" s="17"/>
      <c r="L28" s="20">
        <f>22000+1050000+297515+55146261+32400000+49902133+491040+3150000+52972020+2860000+630000+2860000+1050000+19800+91124+306880+1000000+1000000+2000000+1588000+1026908+1046576+16430532+17860932+284227+22000+3270000+1400000+3486600+120476+340000+2860000+1684221+570000+91124+1905662+22000+1066542+18180389+900000+600000+1000000+3486600+3486600+1592661</f>
        <v>291570823</v>
      </c>
    </row>
    <row r="29" spans="1:12" x14ac:dyDescent="0.25">
      <c r="A29" s="35"/>
      <c r="B29" s="24">
        <v>6550</v>
      </c>
      <c r="C29" s="24"/>
      <c r="D29" s="7" t="s">
        <v>32</v>
      </c>
      <c r="E29" s="8">
        <f t="shared" si="1"/>
        <v>3598000</v>
      </c>
      <c r="F29" s="8">
        <f>SUM(F30:F31)</f>
        <v>3598000</v>
      </c>
      <c r="G29" s="9"/>
      <c r="H29" s="9"/>
      <c r="I29" s="10"/>
      <c r="J29" s="17"/>
    </row>
    <row r="30" spans="1:12" x14ac:dyDescent="0.25">
      <c r="A30" s="31"/>
      <c r="B30" s="3"/>
      <c r="C30" s="3">
        <v>6551</v>
      </c>
      <c r="D30" s="11" t="s">
        <v>33</v>
      </c>
      <c r="E30" s="12">
        <f t="shared" si="1"/>
        <v>1451000</v>
      </c>
      <c r="F30" s="12">
        <f>981000+470000</f>
        <v>1451000</v>
      </c>
      <c r="G30" s="13"/>
      <c r="H30" s="13"/>
      <c r="I30" s="14"/>
      <c r="J30" s="17"/>
    </row>
    <row r="31" spans="1:12" x14ac:dyDescent="0.25">
      <c r="A31" s="31"/>
      <c r="B31" s="3"/>
      <c r="C31" s="3">
        <v>6599</v>
      </c>
      <c r="D31" s="11" t="s">
        <v>34</v>
      </c>
      <c r="E31" s="12">
        <f t="shared" si="1"/>
        <v>2147000</v>
      </c>
      <c r="F31" s="12">
        <f>607000+340000+630000+570000</f>
        <v>2147000</v>
      </c>
      <c r="G31" s="13"/>
      <c r="H31" s="13"/>
      <c r="I31" s="14"/>
      <c r="J31" s="17"/>
    </row>
    <row r="32" spans="1:12" x14ac:dyDescent="0.25">
      <c r="A32" s="35"/>
      <c r="B32" s="24">
        <v>6600</v>
      </c>
      <c r="C32" s="24"/>
      <c r="D32" s="7" t="s">
        <v>35</v>
      </c>
      <c r="E32" s="8">
        <f t="shared" si="1"/>
        <v>4588622</v>
      </c>
      <c r="F32" s="8">
        <f>SUM(F33:F36)</f>
        <v>4588622</v>
      </c>
      <c r="G32" s="9"/>
      <c r="H32" s="9"/>
      <c r="I32" s="10"/>
      <c r="J32" s="17"/>
    </row>
    <row r="33" spans="1:10" ht="47.25" x14ac:dyDescent="0.25">
      <c r="A33" s="31"/>
      <c r="B33" s="3"/>
      <c r="C33" s="3">
        <v>6601</v>
      </c>
      <c r="D33" s="11" t="s">
        <v>36</v>
      </c>
      <c r="E33" s="12">
        <f t="shared" si="1"/>
        <v>243619</v>
      </c>
      <c r="F33" s="12">
        <f>22000+22000+47879+22000+22000+25226+37634+22660+22220</f>
        <v>243619</v>
      </c>
      <c r="G33" s="13"/>
      <c r="H33" s="13"/>
      <c r="I33" s="14"/>
      <c r="J33" s="17"/>
    </row>
    <row r="34" spans="1:10" ht="47.25" x14ac:dyDescent="0.25">
      <c r="A34" s="31"/>
      <c r="B34" s="3"/>
      <c r="C34" s="3">
        <v>6605</v>
      </c>
      <c r="D34" s="11" t="s">
        <v>37</v>
      </c>
      <c r="E34" s="12">
        <v>645003</v>
      </c>
      <c r="F34" s="12">
        <f>215001+215001+215001</f>
        <v>645003</v>
      </c>
      <c r="G34" s="13"/>
      <c r="H34" s="13"/>
      <c r="I34" s="14"/>
      <c r="J34" s="17"/>
    </row>
    <row r="35" spans="1:10" x14ac:dyDescent="0.25">
      <c r="A35" s="31"/>
      <c r="B35" s="3"/>
      <c r="C35" s="3">
        <v>6606</v>
      </c>
      <c r="D35" s="11" t="s">
        <v>52</v>
      </c>
      <c r="E35" s="12">
        <f>F35</f>
        <v>3400000</v>
      </c>
      <c r="F35" s="12">
        <f>2000000+1400000</f>
        <v>3400000</v>
      </c>
      <c r="G35" s="13"/>
      <c r="H35" s="13"/>
      <c r="I35" s="14"/>
      <c r="J35" s="17"/>
    </row>
    <row r="36" spans="1:10" x14ac:dyDescent="0.25">
      <c r="A36" s="31"/>
      <c r="B36" s="3"/>
      <c r="C36" s="3">
        <v>6618</v>
      </c>
      <c r="D36" s="11" t="s">
        <v>38</v>
      </c>
      <c r="E36" s="12">
        <v>300000</v>
      </c>
      <c r="F36" s="12">
        <f>100000+100000+100000</f>
        <v>300000</v>
      </c>
      <c r="G36" s="13"/>
      <c r="H36" s="13"/>
      <c r="I36" s="14"/>
      <c r="J36" s="17"/>
    </row>
    <row r="37" spans="1:10" ht="15.75" customHeight="1" x14ac:dyDescent="0.25">
      <c r="A37" s="35"/>
      <c r="B37" s="24">
        <v>6700</v>
      </c>
      <c r="C37" s="24"/>
      <c r="D37" s="7" t="s">
        <v>39</v>
      </c>
      <c r="E37" s="8">
        <f t="shared" ref="E37:E46" si="2">F37</f>
        <v>11000000</v>
      </c>
      <c r="F37" s="8">
        <f>F38</f>
        <v>11000000</v>
      </c>
      <c r="G37" s="9"/>
      <c r="H37" s="9"/>
      <c r="I37" s="10"/>
      <c r="J37" s="17"/>
    </row>
    <row r="38" spans="1:10" ht="15.75" customHeight="1" x14ac:dyDescent="0.25">
      <c r="A38" s="31"/>
      <c r="B38" s="3"/>
      <c r="C38" s="3">
        <v>6704</v>
      </c>
      <c r="D38" s="11" t="s">
        <v>40</v>
      </c>
      <c r="E38" s="12">
        <f t="shared" si="2"/>
        <v>11000000</v>
      </c>
      <c r="F38" s="12">
        <f>3550000+3550000+3900000</f>
        <v>11000000</v>
      </c>
      <c r="G38" s="13"/>
      <c r="H38" s="13"/>
      <c r="I38" s="14"/>
      <c r="J38" s="17"/>
    </row>
    <row r="39" spans="1:10" x14ac:dyDescent="0.25">
      <c r="A39" s="35"/>
      <c r="B39" s="24">
        <v>6750</v>
      </c>
      <c r="C39" s="24"/>
      <c r="D39" s="7" t="s">
        <v>41</v>
      </c>
      <c r="E39" s="8">
        <f t="shared" si="2"/>
        <v>16830000</v>
      </c>
      <c r="F39" s="8">
        <f>SUM(F40:F41)</f>
        <v>16830000</v>
      </c>
      <c r="G39" s="9"/>
      <c r="H39" s="9"/>
      <c r="I39" s="10"/>
      <c r="J39" s="17"/>
    </row>
    <row r="40" spans="1:10" x14ac:dyDescent="0.25">
      <c r="A40" s="31"/>
      <c r="B40" s="3"/>
      <c r="C40" s="3">
        <v>6754</v>
      </c>
      <c r="D40" s="11" t="s">
        <v>42</v>
      </c>
      <c r="E40" s="12">
        <f t="shared" si="2"/>
        <v>5250000</v>
      </c>
      <c r="F40" s="12">
        <f>1050000+3150000+1050000</f>
        <v>5250000</v>
      </c>
      <c r="G40" s="13"/>
      <c r="H40" s="13"/>
      <c r="I40" s="14"/>
      <c r="J40" s="17"/>
    </row>
    <row r="41" spans="1:10" x14ac:dyDescent="0.25">
      <c r="A41" s="31"/>
      <c r="B41" s="3"/>
      <c r="C41" s="3">
        <v>6757</v>
      </c>
      <c r="D41" s="11" t="s">
        <v>43</v>
      </c>
      <c r="E41" s="12">
        <f t="shared" si="2"/>
        <v>11580000</v>
      </c>
      <c r="F41" s="12">
        <f>1000000+1000000+2860000+2860000+2860000+1000000</f>
        <v>11580000</v>
      </c>
      <c r="G41" s="13"/>
      <c r="H41" s="13"/>
      <c r="I41" s="14"/>
      <c r="J41" s="17"/>
    </row>
    <row r="42" spans="1:10" ht="47.25" x14ac:dyDescent="0.25">
      <c r="A42" s="31"/>
      <c r="B42" s="24">
        <v>6900</v>
      </c>
      <c r="C42" s="3"/>
      <c r="D42" s="7" t="s">
        <v>55</v>
      </c>
      <c r="E42" s="8">
        <f t="shared" si="2"/>
        <v>2800000</v>
      </c>
      <c r="F42" s="8">
        <f>F43</f>
        <v>2800000</v>
      </c>
      <c r="G42" s="13"/>
      <c r="H42" s="13"/>
      <c r="I42" s="14"/>
      <c r="J42" s="17"/>
    </row>
    <row r="43" spans="1:10" x14ac:dyDescent="0.25">
      <c r="A43" s="31"/>
      <c r="B43" s="3"/>
      <c r="C43" s="3">
        <v>6912</v>
      </c>
      <c r="D43" s="11" t="s">
        <v>54</v>
      </c>
      <c r="E43" s="12">
        <f t="shared" si="2"/>
        <v>2800000</v>
      </c>
      <c r="F43" s="12">
        <f>2800000</f>
        <v>2800000</v>
      </c>
      <c r="G43" s="13"/>
      <c r="H43" s="13"/>
      <c r="I43" s="14"/>
      <c r="J43" s="17"/>
    </row>
    <row r="44" spans="1:10" x14ac:dyDescent="0.25">
      <c r="A44" s="35"/>
      <c r="B44" s="24">
        <v>7750</v>
      </c>
      <c r="C44" s="24"/>
      <c r="D44" s="7" t="s">
        <v>44</v>
      </c>
      <c r="E44" s="8">
        <f t="shared" si="2"/>
        <v>85800</v>
      </c>
      <c r="F44" s="8">
        <f>F45</f>
        <v>85800</v>
      </c>
      <c r="G44" s="9"/>
      <c r="H44" s="9"/>
      <c r="I44" s="10"/>
      <c r="J44" s="17"/>
    </row>
    <row r="45" spans="1:10" x14ac:dyDescent="0.25">
      <c r="A45" s="31"/>
      <c r="B45" s="3"/>
      <c r="C45" s="3">
        <v>7756</v>
      </c>
      <c r="D45" s="11" t="s">
        <v>45</v>
      </c>
      <c r="E45" s="12">
        <f t="shared" si="2"/>
        <v>85800</v>
      </c>
      <c r="F45" s="12">
        <f>19800+22000+22000+22000</f>
        <v>85800</v>
      </c>
      <c r="G45" s="13"/>
      <c r="H45" s="13"/>
      <c r="I45" s="14"/>
      <c r="J45" s="17"/>
    </row>
    <row r="46" spans="1:10" ht="31.5" x14ac:dyDescent="0.25">
      <c r="A46" s="35"/>
      <c r="B46" s="24"/>
      <c r="C46" s="24"/>
      <c r="D46" s="7" t="s">
        <v>46</v>
      </c>
      <c r="E46" s="8">
        <f t="shared" si="2"/>
        <v>1391040</v>
      </c>
      <c r="F46" s="8">
        <f>F49+F53</f>
        <v>1391040</v>
      </c>
      <c r="G46" s="9"/>
      <c r="H46" s="9"/>
      <c r="I46" s="10"/>
      <c r="J46" s="17"/>
    </row>
    <row r="47" spans="1:10" ht="15.75" hidden="1" customHeight="1" x14ac:dyDescent="0.25">
      <c r="A47" s="35"/>
      <c r="B47" s="24">
        <v>6250</v>
      </c>
      <c r="C47" s="24"/>
      <c r="D47" s="7" t="s">
        <v>23</v>
      </c>
      <c r="E47" s="8"/>
      <c r="F47" s="8"/>
      <c r="G47" s="9"/>
      <c r="H47" s="9"/>
      <c r="I47" s="10"/>
      <c r="J47" s="17"/>
    </row>
    <row r="48" spans="1:10" ht="21.75" hidden="1" customHeight="1" x14ac:dyDescent="0.25">
      <c r="A48" s="31"/>
      <c r="B48" s="3"/>
      <c r="C48" s="3">
        <v>6299</v>
      </c>
      <c r="D48" s="11" t="s">
        <v>47</v>
      </c>
      <c r="E48" s="8"/>
      <c r="F48" s="8"/>
      <c r="G48" s="13"/>
      <c r="H48" s="13"/>
      <c r="I48" s="14"/>
      <c r="J48" s="17"/>
    </row>
    <row r="49" spans="1:10" x14ac:dyDescent="0.25">
      <c r="A49" s="31"/>
      <c r="B49" s="24">
        <v>6500</v>
      </c>
      <c r="C49" s="3"/>
      <c r="D49" s="7" t="s">
        <v>29</v>
      </c>
      <c r="E49" s="8">
        <f>F49</f>
        <v>491040</v>
      </c>
      <c r="F49" s="8">
        <f>F50</f>
        <v>491040</v>
      </c>
      <c r="G49" s="13"/>
      <c r="H49" s="13"/>
      <c r="I49" s="14"/>
      <c r="J49" s="17"/>
    </row>
    <row r="50" spans="1:10" x14ac:dyDescent="0.25">
      <c r="A50" s="31"/>
      <c r="B50" s="3"/>
      <c r="C50" s="3">
        <v>6503</v>
      </c>
      <c r="D50" s="11" t="s">
        <v>56</v>
      </c>
      <c r="E50" s="12">
        <f>F50</f>
        <v>491040</v>
      </c>
      <c r="F50" s="12">
        <f>491040</f>
        <v>491040</v>
      </c>
      <c r="G50" s="13"/>
      <c r="H50" s="13"/>
      <c r="I50" s="14"/>
      <c r="J50" s="17"/>
    </row>
    <row r="51" spans="1:10" ht="21" hidden="1" customHeight="1" x14ac:dyDescent="0.25">
      <c r="A51" s="31"/>
      <c r="B51" s="27">
        <v>6600</v>
      </c>
      <c r="C51" s="3"/>
      <c r="D51" s="7" t="s">
        <v>35</v>
      </c>
      <c r="E51" s="12"/>
      <c r="F51" s="12"/>
      <c r="G51" s="13"/>
      <c r="H51" s="13"/>
      <c r="I51" s="14"/>
      <c r="J51" s="17"/>
    </row>
    <row r="52" spans="1:10" ht="21" hidden="1" customHeight="1" x14ac:dyDescent="0.25">
      <c r="A52" s="31"/>
      <c r="B52" s="3"/>
      <c r="C52" s="3">
        <v>6606</v>
      </c>
      <c r="D52" s="11" t="s">
        <v>52</v>
      </c>
      <c r="E52" s="12"/>
      <c r="F52" s="12"/>
      <c r="G52" s="13"/>
      <c r="H52" s="13"/>
      <c r="I52" s="14"/>
      <c r="J52" s="17"/>
    </row>
    <row r="53" spans="1:10" x14ac:dyDescent="0.25">
      <c r="A53" s="31"/>
      <c r="B53" s="24">
        <v>6750</v>
      </c>
      <c r="C53" s="3"/>
      <c r="D53" s="7" t="s">
        <v>41</v>
      </c>
      <c r="E53" s="8">
        <f>F53</f>
        <v>900000</v>
      </c>
      <c r="F53" s="8">
        <f>F54</f>
        <v>900000</v>
      </c>
      <c r="G53" s="13"/>
      <c r="H53" s="13"/>
      <c r="I53" s="14"/>
      <c r="J53" s="17"/>
    </row>
    <row r="54" spans="1:10" x14ac:dyDescent="0.25">
      <c r="A54" s="31"/>
      <c r="B54" s="24"/>
      <c r="C54" s="3">
        <v>6751</v>
      </c>
      <c r="D54" s="11" t="s">
        <v>58</v>
      </c>
      <c r="E54" s="12">
        <f>F54</f>
        <v>900000</v>
      </c>
      <c r="F54" s="12">
        <f>900000</f>
        <v>900000</v>
      </c>
      <c r="G54" s="13"/>
      <c r="H54" s="13"/>
      <c r="I54" s="14"/>
      <c r="J54" s="17"/>
    </row>
    <row r="55" spans="1:10" ht="34.5" hidden="1" customHeight="1" x14ac:dyDescent="0.25">
      <c r="A55" s="35"/>
      <c r="B55" s="24">
        <v>7000</v>
      </c>
      <c r="C55" s="24"/>
      <c r="D55" s="7" t="s">
        <v>48</v>
      </c>
      <c r="E55" s="12"/>
      <c r="F55" s="12"/>
      <c r="G55" s="9"/>
      <c r="H55" s="9"/>
      <c r="I55" s="10"/>
      <c r="J55" s="17"/>
    </row>
    <row r="56" spans="1:10" ht="30" hidden="1" customHeight="1" x14ac:dyDescent="0.25">
      <c r="A56" s="31"/>
      <c r="B56" s="3"/>
      <c r="C56" s="3">
        <v>7012</v>
      </c>
      <c r="D56" s="11" t="s">
        <v>49</v>
      </c>
      <c r="E56" s="12"/>
      <c r="F56" s="12"/>
      <c r="G56" s="13"/>
      <c r="H56" s="13"/>
      <c r="I56" s="14"/>
      <c r="J56" s="17"/>
    </row>
    <row r="57" spans="1:10" ht="30" hidden="1" customHeight="1" x14ac:dyDescent="0.25">
      <c r="A57" s="31"/>
      <c r="B57" s="3"/>
      <c r="C57" s="31">
        <v>7049</v>
      </c>
      <c r="D57" s="32" t="s">
        <v>44</v>
      </c>
      <c r="E57" s="12"/>
      <c r="F57" s="12"/>
      <c r="G57" s="13"/>
      <c r="H57" s="13"/>
      <c r="I57" s="14"/>
      <c r="J57" s="17"/>
    </row>
    <row r="58" spans="1:10" s="22" customFormat="1" x14ac:dyDescent="0.25">
      <c r="A58" s="35"/>
      <c r="B58" s="24"/>
      <c r="C58" s="25"/>
      <c r="D58" s="25" t="s">
        <v>50</v>
      </c>
      <c r="E58" s="8">
        <f>F58</f>
        <v>291570823</v>
      </c>
      <c r="F58" s="8">
        <f>F7+F46</f>
        <v>291570823</v>
      </c>
      <c r="G58" s="9"/>
      <c r="H58" s="8"/>
      <c r="I58" s="10"/>
      <c r="J58" s="21"/>
    </row>
    <row r="60" spans="1:10" x14ac:dyDescent="0.25">
      <c r="F60" s="44" t="s">
        <v>51</v>
      </c>
      <c r="G60" s="44"/>
      <c r="H60" s="44"/>
      <c r="I60" s="44"/>
    </row>
    <row r="61" spans="1:10" x14ac:dyDescent="0.25">
      <c r="F61" s="45"/>
      <c r="G61" s="45"/>
      <c r="H61" s="45"/>
      <c r="I61" s="26"/>
    </row>
    <row r="62" spans="1:10" x14ac:dyDescent="0.25">
      <c r="F62" s="45"/>
      <c r="G62" s="45"/>
      <c r="H62" s="45"/>
      <c r="I62" s="26"/>
    </row>
    <row r="63" spans="1:10" x14ac:dyDescent="0.25">
      <c r="F63" s="45"/>
      <c r="G63" s="45"/>
      <c r="H63" s="45"/>
      <c r="I63" s="26"/>
    </row>
    <row r="64" spans="1:10" x14ac:dyDescent="0.25">
      <c r="F64" s="45"/>
      <c r="G64" s="45"/>
      <c r="H64" s="45"/>
      <c r="I64" s="26"/>
    </row>
    <row r="65" spans="6:9" ht="15" customHeight="1" x14ac:dyDescent="0.25">
      <c r="F65" s="44" t="s">
        <v>62</v>
      </c>
      <c r="G65" s="44"/>
      <c r="H65" s="44"/>
      <c r="I65" s="44"/>
    </row>
    <row r="66" spans="6:9" x14ac:dyDescent="0.25">
      <c r="F66" s="45"/>
      <c r="G66" s="45"/>
      <c r="H66" s="45"/>
      <c r="I66" s="26"/>
    </row>
  </sheetData>
  <mergeCells count="18">
    <mergeCell ref="A1:H1"/>
    <mergeCell ref="I1:I2"/>
    <mergeCell ref="A2:H2"/>
    <mergeCell ref="A3:I3"/>
    <mergeCell ref="A4:A5"/>
    <mergeCell ref="B4:B5"/>
    <mergeCell ref="C4:C5"/>
    <mergeCell ref="D4:D5"/>
    <mergeCell ref="E4:E5"/>
    <mergeCell ref="F4:H4"/>
    <mergeCell ref="F65:I65"/>
    <mergeCell ref="F66:H66"/>
    <mergeCell ref="I4:I5"/>
    <mergeCell ref="F60:I60"/>
    <mergeCell ref="F61:H61"/>
    <mergeCell ref="F62:H62"/>
    <mergeCell ref="F63:H63"/>
    <mergeCell ref="F64:H64"/>
  </mergeCells>
  <pageMargins left="0.17" right="0.16" top="0.17" bottom="0.17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workbookViewId="0">
      <selection activeCell="F13" sqref="F13"/>
    </sheetView>
  </sheetViews>
  <sheetFormatPr defaultRowHeight="15.75" x14ac:dyDescent="0.25"/>
  <cols>
    <col min="1" max="1" width="7.42578125" style="18" customWidth="1"/>
    <col min="2" max="2" width="5.5703125" style="18" customWidth="1"/>
    <col min="3" max="3" width="7.140625" style="18" customWidth="1"/>
    <col min="4" max="4" width="35.42578125" style="18" customWidth="1"/>
    <col min="5" max="5" width="14.42578125" style="18" customWidth="1"/>
    <col min="6" max="6" width="12.5703125" style="18" customWidth="1"/>
    <col min="7" max="7" width="5.140625" style="18" customWidth="1"/>
    <col min="8" max="8" width="6.5703125" style="18" customWidth="1"/>
    <col min="9" max="9" width="4.85546875" style="18" customWidth="1"/>
    <col min="10" max="11" width="9.140625" style="18"/>
    <col min="12" max="12" width="34.7109375" style="18" customWidth="1"/>
    <col min="13" max="16384" width="9.140625" style="18"/>
  </cols>
  <sheetData>
    <row r="1" spans="1:12" x14ac:dyDescent="0.25">
      <c r="A1" s="37" t="s">
        <v>0</v>
      </c>
      <c r="B1" s="37"/>
      <c r="C1" s="37"/>
      <c r="D1" s="37"/>
      <c r="E1" s="37"/>
      <c r="F1" s="37"/>
      <c r="G1" s="37"/>
      <c r="H1" s="37"/>
      <c r="I1" s="38"/>
      <c r="J1" s="17"/>
    </row>
    <row r="2" spans="1:12" x14ac:dyDescent="0.25">
      <c r="A2" s="37"/>
      <c r="B2" s="37"/>
      <c r="C2" s="37"/>
      <c r="D2" s="37"/>
      <c r="E2" s="37"/>
      <c r="F2" s="37"/>
      <c r="G2" s="37"/>
      <c r="H2" s="37"/>
      <c r="I2" s="38"/>
      <c r="J2" s="17"/>
    </row>
    <row r="3" spans="1:12" x14ac:dyDescent="0.25">
      <c r="A3" s="39" t="s">
        <v>63</v>
      </c>
      <c r="B3" s="39"/>
      <c r="C3" s="39"/>
      <c r="D3" s="39"/>
      <c r="E3" s="39"/>
      <c r="F3" s="39"/>
      <c r="G3" s="39"/>
      <c r="H3" s="39"/>
      <c r="I3" s="39"/>
      <c r="J3" s="17"/>
    </row>
    <row r="4" spans="1:12" ht="33" customHeight="1" x14ac:dyDescent="0.25">
      <c r="A4" s="40" t="s">
        <v>1</v>
      </c>
      <c r="B4" s="41" t="s">
        <v>2</v>
      </c>
      <c r="C4" s="41" t="s">
        <v>3</v>
      </c>
      <c r="D4" s="42" t="s">
        <v>4</v>
      </c>
      <c r="E4" s="43" t="s">
        <v>5</v>
      </c>
      <c r="F4" s="43" t="s">
        <v>6</v>
      </c>
      <c r="G4" s="43"/>
      <c r="H4" s="43"/>
      <c r="I4" s="46" t="s">
        <v>7</v>
      </c>
      <c r="J4" s="19"/>
    </row>
    <row r="5" spans="1:12" ht="63" x14ac:dyDescent="0.25">
      <c r="A5" s="40"/>
      <c r="B5" s="41"/>
      <c r="C5" s="41"/>
      <c r="D5" s="42"/>
      <c r="E5" s="43"/>
      <c r="F5" s="1" t="s">
        <v>8</v>
      </c>
      <c r="G5" s="1" t="s">
        <v>9</v>
      </c>
      <c r="H5" s="2" t="s">
        <v>10</v>
      </c>
      <c r="I5" s="46"/>
      <c r="J5" s="17"/>
    </row>
    <row r="6" spans="1:12" x14ac:dyDescent="0.25">
      <c r="A6" s="31" t="s">
        <v>11</v>
      </c>
      <c r="B6" s="3" t="s">
        <v>12</v>
      </c>
      <c r="C6" s="3" t="s">
        <v>13</v>
      </c>
      <c r="D6" s="4" t="s">
        <v>14</v>
      </c>
      <c r="E6" s="5">
        <v>1</v>
      </c>
      <c r="F6" s="5">
        <v>2</v>
      </c>
      <c r="G6" s="5">
        <v>3</v>
      </c>
      <c r="H6" s="5">
        <v>4</v>
      </c>
      <c r="I6" s="6">
        <v>5</v>
      </c>
      <c r="J6" s="19"/>
    </row>
    <row r="7" spans="1:12" x14ac:dyDescent="0.25">
      <c r="A7" s="35"/>
      <c r="B7" s="24"/>
      <c r="C7" s="24"/>
      <c r="D7" s="7" t="s">
        <v>15</v>
      </c>
      <c r="E7" s="8">
        <f t="shared" ref="E7:E14" si="0">F7</f>
        <v>522915274</v>
      </c>
      <c r="F7" s="8">
        <f>F8+F10+F12+F16+F18+F24+F26+F29+F32+F37+F39+F42+F44</f>
        <v>522915274</v>
      </c>
      <c r="G7" s="9"/>
      <c r="H7" s="9"/>
      <c r="I7" s="10"/>
      <c r="J7" s="17"/>
    </row>
    <row r="8" spans="1:12" x14ac:dyDescent="0.25">
      <c r="A8" s="35"/>
      <c r="B8" s="24">
        <v>6000</v>
      </c>
      <c r="C8" s="24"/>
      <c r="D8" s="7" t="s">
        <v>16</v>
      </c>
      <c r="E8" s="8">
        <f t="shared" si="0"/>
        <v>290589282</v>
      </c>
      <c r="F8" s="8">
        <f>F9</f>
        <v>290589282</v>
      </c>
      <c r="G8" s="9"/>
      <c r="H8" s="9"/>
      <c r="I8" s="10"/>
      <c r="J8" s="17"/>
    </row>
    <row r="9" spans="1:12" x14ac:dyDescent="0.25">
      <c r="A9" s="31"/>
      <c r="B9" s="3"/>
      <c r="C9" s="3">
        <v>6001</v>
      </c>
      <c r="D9" s="11" t="s">
        <v>17</v>
      </c>
      <c r="E9" s="12">
        <f t="shared" si="0"/>
        <v>290589282</v>
      </c>
      <c r="F9" s="12">
        <f>'Q1'!F9+'Q2'!F9</f>
        <v>290589282</v>
      </c>
      <c r="G9" s="13"/>
      <c r="H9" s="13"/>
      <c r="I9" s="14"/>
      <c r="J9" s="17"/>
      <c r="L9" s="20"/>
    </row>
    <row r="10" spans="1:12" ht="31.5" x14ac:dyDescent="0.25">
      <c r="A10" s="35"/>
      <c r="B10" s="24">
        <v>6050</v>
      </c>
      <c r="C10" s="24"/>
      <c r="D10" s="7" t="s">
        <v>18</v>
      </c>
      <c r="E10" s="8">
        <f t="shared" si="0"/>
        <v>22418838</v>
      </c>
      <c r="F10" s="8">
        <f>F11</f>
        <v>22418838</v>
      </c>
      <c r="G10" s="9"/>
      <c r="H10" s="9"/>
      <c r="I10" s="10"/>
      <c r="J10" s="17"/>
    </row>
    <row r="11" spans="1:12" ht="31.5" x14ac:dyDescent="0.25">
      <c r="A11" s="31"/>
      <c r="B11" s="3"/>
      <c r="C11" s="3">
        <v>6051</v>
      </c>
      <c r="D11" s="11" t="s">
        <v>18</v>
      </c>
      <c r="E11" s="12">
        <f t="shared" si="0"/>
        <v>22418838</v>
      </c>
      <c r="F11" s="12">
        <f>'Q1'!F11+'Q2'!F11</f>
        <v>22418838</v>
      </c>
      <c r="G11" s="13"/>
      <c r="H11" s="13"/>
      <c r="I11" s="14"/>
      <c r="J11" s="17"/>
    </row>
    <row r="12" spans="1:12" x14ac:dyDescent="0.25">
      <c r="A12" s="35"/>
      <c r="B12" s="24">
        <v>6100</v>
      </c>
      <c r="C12" s="24"/>
      <c r="D12" s="7" t="s">
        <v>19</v>
      </c>
      <c r="E12" s="8">
        <f t="shared" si="0"/>
        <v>19058455</v>
      </c>
      <c r="F12" s="8">
        <f>SUM(F13:F15)</f>
        <v>19058455</v>
      </c>
      <c r="G12" s="9"/>
      <c r="H12" s="9"/>
      <c r="I12" s="10"/>
      <c r="J12" s="17"/>
    </row>
    <row r="13" spans="1:12" x14ac:dyDescent="0.25">
      <c r="A13" s="31"/>
      <c r="B13" s="3"/>
      <c r="C13" s="3">
        <v>6101</v>
      </c>
      <c r="D13" s="11" t="s">
        <v>20</v>
      </c>
      <c r="E13" s="12">
        <f t="shared" si="0"/>
        <v>17270455</v>
      </c>
      <c r="F13" s="12">
        <f>'Q1'!F13+'Q2'!F13</f>
        <v>17270455</v>
      </c>
      <c r="G13" s="13"/>
      <c r="H13" s="13"/>
      <c r="I13" s="14"/>
      <c r="J13" s="17"/>
    </row>
    <row r="14" spans="1:12" ht="31.5" x14ac:dyDescent="0.25">
      <c r="A14" s="31"/>
      <c r="B14" s="3"/>
      <c r="C14" s="3">
        <v>6113</v>
      </c>
      <c r="D14" s="11" t="s">
        <v>21</v>
      </c>
      <c r="E14" s="12">
        <f t="shared" si="0"/>
        <v>1788000</v>
      </c>
      <c r="F14" s="12">
        <f>'Q1'!F14+'Q2'!F14</f>
        <v>1788000</v>
      </c>
      <c r="G14" s="13"/>
      <c r="H14" s="13"/>
      <c r="I14" s="14"/>
      <c r="J14" s="17"/>
    </row>
    <row r="15" spans="1:12" ht="29.25" hidden="1" customHeight="1" x14ac:dyDescent="0.25">
      <c r="A15" s="31"/>
      <c r="B15" s="3"/>
      <c r="C15" s="3">
        <v>6114</v>
      </c>
      <c r="D15" s="11" t="s">
        <v>22</v>
      </c>
      <c r="E15" s="12"/>
      <c r="F15" s="12"/>
      <c r="G15" s="13"/>
      <c r="H15" s="13"/>
      <c r="I15" s="14"/>
      <c r="J15" s="17"/>
    </row>
    <row r="16" spans="1:12" s="22" customFormat="1" ht="15.75" customHeight="1" x14ac:dyDescent="0.25">
      <c r="A16" s="35"/>
      <c r="B16" s="24">
        <v>6250</v>
      </c>
      <c r="C16" s="24"/>
      <c r="D16" s="7" t="s">
        <v>23</v>
      </c>
      <c r="E16" s="8">
        <f>E17</f>
        <v>34000000</v>
      </c>
      <c r="F16" s="8">
        <f>F17</f>
        <v>34000000</v>
      </c>
      <c r="G16" s="9"/>
      <c r="H16" s="9"/>
      <c r="I16" s="10"/>
      <c r="J16" s="21"/>
    </row>
    <row r="17" spans="1:12" x14ac:dyDescent="0.25">
      <c r="A17" s="31"/>
      <c r="B17" s="3"/>
      <c r="C17" s="3">
        <v>6299</v>
      </c>
      <c r="D17" s="11" t="s">
        <v>44</v>
      </c>
      <c r="E17" s="12">
        <f t="shared" ref="E17:E33" si="1">F17</f>
        <v>34000000</v>
      </c>
      <c r="F17" s="12">
        <f>'Q1'!F17+'Q2'!F17</f>
        <v>34000000</v>
      </c>
      <c r="G17" s="13"/>
      <c r="H17" s="13"/>
      <c r="I17" s="14"/>
      <c r="J17" s="17"/>
    </row>
    <row r="18" spans="1:12" x14ac:dyDescent="0.25">
      <c r="A18" s="35"/>
      <c r="B18" s="24">
        <v>6300</v>
      </c>
      <c r="C18" s="24"/>
      <c r="D18" s="7" t="s">
        <v>24</v>
      </c>
      <c r="E18" s="8">
        <f t="shared" si="1"/>
        <v>72988792</v>
      </c>
      <c r="F18" s="8">
        <f>SUM(F19:F23)</f>
        <v>72988792</v>
      </c>
      <c r="G18" s="9"/>
      <c r="H18" s="9"/>
      <c r="I18" s="10"/>
      <c r="J18" s="17"/>
    </row>
    <row r="19" spans="1:12" x14ac:dyDescent="0.25">
      <c r="A19" s="31"/>
      <c r="B19" s="3"/>
      <c r="C19" s="3">
        <v>6301</v>
      </c>
      <c r="D19" s="11" t="s">
        <v>25</v>
      </c>
      <c r="E19" s="12">
        <f t="shared" si="1"/>
        <v>52800409</v>
      </c>
      <c r="F19" s="12">
        <f>'Q1'!F19+'Q2'!F19</f>
        <v>52800409</v>
      </c>
      <c r="G19" s="13"/>
      <c r="H19" s="13"/>
      <c r="I19" s="14"/>
      <c r="J19" s="17"/>
    </row>
    <row r="20" spans="1:12" x14ac:dyDescent="0.25">
      <c r="A20" s="31"/>
      <c r="B20" s="3"/>
      <c r="C20" s="3">
        <v>6302</v>
      </c>
      <c r="D20" s="11" t="s">
        <v>26</v>
      </c>
      <c r="E20" s="12">
        <f t="shared" si="1"/>
        <v>9317715</v>
      </c>
      <c r="F20" s="12">
        <f>'Q1'!F20+'Q2'!F20</f>
        <v>9317715</v>
      </c>
      <c r="G20" s="13"/>
      <c r="H20" s="13"/>
      <c r="I20" s="14"/>
      <c r="J20" s="17"/>
    </row>
    <row r="21" spans="1:12" x14ac:dyDescent="0.25">
      <c r="A21" s="31"/>
      <c r="B21" s="3"/>
      <c r="C21" s="3">
        <v>6303</v>
      </c>
      <c r="D21" s="11" t="s">
        <v>27</v>
      </c>
      <c r="E21" s="12">
        <f t="shared" si="1"/>
        <v>6211810</v>
      </c>
      <c r="F21" s="12">
        <f>'Q1'!F21+'Q2'!F21</f>
        <v>6211810</v>
      </c>
      <c r="G21" s="13"/>
      <c r="H21" s="13"/>
      <c r="I21" s="14"/>
      <c r="J21" s="17"/>
    </row>
    <row r="22" spans="1:12" x14ac:dyDescent="0.25">
      <c r="A22" s="31"/>
      <c r="B22" s="3"/>
      <c r="C22" s="3">
        <v>6304</v>
      </c>
      <c r="D22" s="11" t="s">
        <v>28</v>
      </c>
      <c r="E22" s="12">
        <f t="shared" si="1"/>
        <v>3105905</v>
      </c>
      <c r="F22" s="12">
        <f>'Q1'!F22+'Q2'!F22</f>
        <v>3105905</v>
      </c>
      <c r="G22" s="13"/>
      <c r="H22" s="13"/>
      <c r="I22" s="14"/>
      <c r="J22" s="17"/>
    </row>
    <row r="23" spans="1:12" x14ac:dyDescent="0.25">
      <c r="A23" s="31"/>
      <c r="B23" s="3"/>
      <c r="C23" s="3">
        <v>6349</v>
      </c>
      <c r="D23" s="11" t="s">
        <v>53</v>
      </c>
      <c r="E23" s="12">
        <f t="shared" si="1"/>
        <v>1552953</v>
      </c>
      <c r="F23" s="12">
        <f>'Q1'!F23+'Q2'!F23</f>
        <v>1552953</v>
      </c>
      <c r="G23" s="13"/>
      <c r="H23" s="13"/>
      <c r="I23" s="14"/>
      <c r="J23" s="17"/>
    </row>
    <row r="24" spans="1:12" ht="31.5" x14ac:dyDescent="0.25">
      <c r="A24" s="31"/>
      <c r="B24" s="24">
        <v>6400</v>
      </c>
      <c r="C24" s="3"/>
      <c r="D24" s="7" t="s">
        <v>57</v>
      </c>
      <c r="E24" s="8">
        <f t="shared" si="1"/>
        <v>5400000</v>
      </c>
      <c r="F24" s="8">
        <f>F25</f>
        <v>5400000</v>
      </c>
      <c r="G24" s="13"/>
      <c r="H24" s="13"/>
      <c r="I24" s="14"/>
      <c r="J24" s="17"/>
    </row>
    <row r="25" spans="1:12" x14ac:dyDescent="0.25">
      <c r="A25" s="31"/>
      <c r="B25" s="3"/>
      <c r="C25" s="3">
        <v>6449</v>
      </c>
      <c r="D25" s="11" t="s">
        <v>44</v>
      </c>
      <c r="E25" s="12">
        <f t="shared" si="1"/>
        <v>5400000</v>
      </c>
      <c r="F25" s="12">
        <f>'Q1'!F25+'Q2'!F25</f>
        <v>5400000</v>
      </c>
      <c r="G25" s="13"/>
      <c r="H25" s="13"/>
      <c r="I25" s="14"/>
      <c r="J25" s="17"/>
    </row>
    <row r="26" spans="1:12" x14ac:dyDescent="0.25">
      <c r="A26" s="35"/>
      <c r="B26" s="24">
        <v>6500</v>
      </c>
      <c r="C26" s="24"/>
      <c r="D26" s="7" t="s">
        <v>29</v>
      </c>
      <c r="E26" s="8">
        <f t="shared" si="1"/>
        <v>9527802</v>
      </c>
      <c r="F26" s="8">
        <f>SUM(F27:F28)</f>
        <v>9527802</v>
      </c>
      <c r="G26" s="9"/>
      <c r="H26" s="9"/>
      <c r="I26" s="10"/>
      <c r="J26" s="17"/>
    </row>
    <row r="27" spans="1:12" x14ac:dyDescent="0.25">
      <c r="A27" s="31"/>
      <c r="B27" s="3"/>
      <c r="C27" s="3">
        <v>6501</v>
      </c>
      <c r="D27" s="11" t="s">
        <v>30</v>
      </c>
      <c r="E27" s="12">
        <f t="shared" si="1"/>
        <v>8586554</v>
      </c>
      <c r="F27" s="12">
        <f>'Q1'!F27+'Q2'!F27</f>
        <v>8586554</v>
      </c>
      <c r="G27" s="13"/>
      <c r="H27" s="13"/>
      <c r="I27" s="14"/>
      <c r="J27" s="17"/>
    </row>
    <row r="28" spans="1:12" x14ac:dyDescent="0.25">
      <c r="A28" s="31"/>
      <c r="B28" s="3"/>
      <c r="C28" s="3">
        <v>6502</v>
      </c>
      <c r="D28" s="11" t="s">
        <v>31</v>
      </c>
      <c r="E28" s="12">
        <f t="shared" si="1"/>
        <v>941248</v>
      </c>
      <c r="F28" s="12">
        <f>'Q1'!F28+'Q2'!F28</f>
        <v>941248</v>
      </c>
      <c r="G28" s="13"/>
      <c r="H28" s="13"/>
      <c r="I28" s="14"/>
      <c r="J28" s="17"/>
      <c r="L28" s="20"/>
    </row>
    <row r="29" spans="1:12" x14ac:dyDescent="0.25">
      <c r="A29" s="35"/>
      <c r="B29" s="24">
        <v>6550</v>
      </c>
      <c r="C29" s="24"/>
      <c r="D29" s="7" t="s">
        <v>32</v>
      </c>
      <c r="E29" s="8">
        <f t="shared" si="1"/>
        <v>14837400</v>
      </c>
      <c r="F29" s="8">
        <f>SUM(F30:F31)</f>
        <v>14837400</v>
      </c>
      <c r="G29" s="9"/>
      <c r="H29" s="9"/>
      <c r="I29" s="10"/>
      <c r="J29" s="17"/>
    </row>
    <row r="30" spans="1:12" x14ac:dyDescent="0.25">
      <c r="A30" s="31"/>
      <c r="B30" s="3"/>
      <c r="C30" s="3">
        <v>6551</v>
      </c>
      <c r="D30" s="11" t="s">
        <v>33</v>
      </c>
      <c r="E30" s="12">
        <f t="shared" si="1"/>
        <v>5500000</v>
      </c>
      <c r="F30" s="12">
        <f>'Q1'!F30+'Q2'!F30</f>
        <v>5500000</v>
      </c>
      <c r="G30" s="13"/>
      <c r="H30" s="13"/>
      <c r="I30" s="14"/>
      <c r="J30" s="17"/>
    </row>
    <row r="31" spans="1:12" x14ac:dyDescent="0.25">
      <c r="A31" s="31"/>
      <c r="B31" s="3"/>
      <c r="C31" s="3">
        <v>6599</v>
      </c>
      <c r="D31" s="11" t="s">
        <v>34</v>
      </c>
      <c r="E31" s="12">
        <f t="shared" si="1"/>
        <v>9337400</v>
      </c>
      <c r="F31" s="12">
        <f>'Q1'!F31+'Q2'!F31</f>
        <v>9337400</v>
      </c>
      <c r="G31" s="13"/>
      <c r="H31" s="13"/>
      <c r="I31" s="14"/>
      <c r="J31" s="17"/>
    </row>
    <row r="32" spans="1:12" ht="15.75" customHeight="1" x14ac:dyDescent="0.25">
      <c r="A32" s="35"/>
      <c r="B32" s="24">
        <v>6600</v>
      </c>
      <c r="C32" s="24"/>
      <c r="D32" s="7" t="s">
        <v>35</v>
      </c>
      <c r="E32" s="8">
        <f t="shared" si="1"/>
        <v>5639305</v>
      </c>
      <c r="F32" s="8">
        <f>SUM(F33:F36)</f>
        <v>5639305</v>
      </c>
      <c r="G32" s="9"/>
      <c r="H32" s="9"/>
      <c r="I32" s="10"/>
      <c r="J32" s="17"/>
    </row>
    <row r="33" spans="1:10" ht="47.25" x14ac:dyDescent="0.25">
      <c r="A33" s="31"/>
      <c r="B33" s="3"/>
      <c r="C33" s="3">
        <v>6601</v>
      </c>
      <c r="D33" s="11" t="s">
        <v>36</v>
      </c>
      <c r="E33" s="12">
        <f t="shared" si="1"/>
        <v>449299</v>
      </c>
      <c r="F33" s="12">
        <f>'Q1'!F33+'Q2'!F33</f>
        <v>449299</v>
      </c>
      <c r="G33" s="13"/>
      <c r="H33" s="13"/>
      <c r="I33" s="14"/>
      <c r="J33" s="17"/>
    </row>
    <row r="34" spans="1:10" ht="47.25" x14ac:dyDescent="0.25">
      <c r="A34" s="31"/>
      <c r="B34" s="3"/>
      <c r="C34" s="3">
        <v>6605</v>
      </c>
      <c r="D34" s="11" t="s">
        <v>37</v>
      </c>
      <c r="E34" s="12">
        <f>F34</f>
        <v>1290006</v>
      </c>
      <c r="F34" s="12">
        <f>'Q1'!F34+'Q2'!F34</f>
        <v>1290006</v>
      </c>
      <c r="G34" s="13"/>
      <c r="H34" s="13"/>
      <c r="I34" s="14"/>
      <c r="J34" s="17"/>
    </row>
    <row r="35" spans="1:10" x14ac:dyDescent="0.25">
      <c r="A35" s="31"/>
      <c r="B35" s="3"/>
      <c r="C35" s="3">
        <v>6606</v>
      </c>
      <c r="D35" s="11" t="s">
        <v>52</v>
      </c>
      <c r="E35" s="12">
        <f>F35</f>
        <v>3400000</v>
      </c>
      <c r="F35" s="12">
        <f>'Q1'!F35+'Q2'!F35</f>
        <v>3400000</v>
      </c>
      <c r="G35" s="13"/>
      <c r="H35" s="13"/>
      <c r="I35" s="14"/>
      <c r="J35" s="17"/>
    </row>
    <row r="36" spans="1:10" x14ac:dyDescent="0.25">
      <c r="A36" s="31"/>
      <c r="B36" s="3"/>
      <c r="C36" s="3">
        <v>6618</v>
      </c>
      <c r="D36" s="11" t="s">
        <v>38</v>
      </c>
      <c r="E36" s="12">
        <f>F36</f>
        <v>500000</v>
      </c>
      <c r="F36" s="12">
        <f>'Q1'!F36+'Q2'!F36</f>
        <v>500000</v>
      </c>
      <c r="G36" s="13"/>
      <c r="H36" s="13"/>
      <c r="I36" s="14"/>
      <c r="J36" s="17"/>
    </row>
    <row r="37" spans="1:10" x14ac:dyDescent="0.25">
      <c r="A37" s="35"/>
      <c r="B37" s="24">
        <v>6700</v>
      </c>
      <c r="C37" s="24"/>
      <c r="D37" s="7" t="s">
        <v>39</v>
      </c>
      <c r="E37" s="8">
        <f t="shared" ref="E37:E46" si="2">F37</f>
        <v>18100000</v>
      </c>
      <c r="F37" s="8">
        <f>F38</f>
        <v>18100000</v>
      </c>
      <c r="G37" s="9"/>
      <c r="H37" s="9"/>
      <c r="I37" s="10"/>
      <c r="J37" s="17"/>
    </row>
    <row r="38" spans="1:10" ht="15.75" customHeight="1" x14ac:dyDescent="0.25">
      <c r="A38" s="31"/>
      <c r="B38" s="3"/>
      <c r="C38" s="3">
        <v>6704</v>
      </c>
      <c r="D38" s="11" t="s">
        <v>40</v>
      </c>
      <c r="E38" s="12">
        <f t="shared" si="2"/>
        <v>18100000</v>
      </c>
      <c r="F38" s="12">
        <f>'Q1'!F38+'Q2'!F38</f>
        <v>18100000</v>
      </c>
      <c r="G38" s="13"/>
      <c r="H38" s="13"/>
      <c r="I38" s="14"/>
      <c r="J38" s="17"/>
    </row>
    <row r="39" spans="1:10" x14ac:dyDescent="0.25">
      <c r="A39" s="35"/>
      <c r="B39" s="24">
        <v>6750</v>
      </c>
      <c r="C39" s="24"/>
      <c r="D39" s="7" t="s">
        <v>41</v>
      </c>
      <c r="E39" s="8">
        <f t="shared" si="2"/>
        <v>25550000</v>
      </c>
      <c r="F39" s="8">
        <f>SUM(F40:F41)</f>
        <v>25550000</v>
      </c>
      <c r="G39" s="9"/>
      <c r="H39" s="9"/>
      <c r="I39" s="10"/>
      <c r="J39" s="17"/>
    </row>
    <row r="40" spans="1:10" x14ac:dyDescent="0.25">
      <c r="A40" s="31"/>
      <c r="B40" s="3"/>
      <c r="C40" s="3">
        <v>6754</v>
      </c>
      <c r="D40" s="11" t="s">
        <v>42</v>
      </c>
      <c r="E40" s="12">
        <f t="shared" si="2"/>
        <v>5250000</v>
      </c>
      <c r="F40" s="12">
        <f>'Q1'!F40+'Q2'!F40</f>
        <v>5250000</v>
      </c>
      <c r="G40" s="13"/>
      <c r="H40" s="13"/>
      <c r="I40" s="14"/>
      <c r="J40" s="17"/>
    </row>
    <row r="41" spans="1:10" x14ac:dyDescent="0.25">
      <c r="A41" s="31"/>
      <c r="B41" s="3"/>
      <c r="C41" s="3">
        <v>6757</v>
      </c>
      <c r="D41" s="11" t="s">
        <v>43</v>
      </c>
      <c r="E41" s="12">
        <f t="shared" si="2"/>
        <v>20300000</v>
      </c>
      <c r="F41" s="12">
        <f>'Q1'!F41+'Q2'!F41</f>
        <v>20300000</v>
      </c>
      <c r="G41" s="13"/>
      <c r="H41" s="13"/>
      <c r="I41" s="14"/>
      <c r="J41" s="17"/>
    </row>
    <row r="42" spans="1:10" ht="47.25" x14ac:dyDescent="0.25">
      <c r="A42" s="31"/>
      <c r="B42" s="24">
        <v>6900</v>
      </c>
      <c r="C42" s="3"/>
      <c r="D42" s="7" t="s">
        <v>55</v>
      </c>
      <c r="E42" s="8">
        <f t="shared" si="2"/>
        <v>4680000</v>
      </c>
      <c r="F42" s="8">
        <f>F43</f>
        <v>4680000</v>
      </c>
      <c r="G42" s="13"/>
      <c r="H42" s="13"/>
      <c r="I42" s="14"/>
      <c r="J42" s="17"/>
    </row>
    <row r="43" spans="1:10" x14ac:dyDescent="0.25">
      <c r="A43" s="31"/>
      <c r="B43" s="3"/>
      <c r="C43" s="3">
        <v>6912</v>
      </c>
      <c r="D43" s="11" t="s">
        <v>54</v>
      </c>
      <c r="E43" s="12">
        <f t="shared" si="2"/>
        <v>4680000</v>
      </c>
      <c r="F43" s="12">
        <f>'Q1'!F43+'Q2'!F43</f>
        <v>4680000</v>
      </c>
      <c r="G43" s="13"/>
      <c r="H43" s="13"/>
      <c r="I43" s="14"/>
      <c r="J43" s="17"/>
    </row>
    <row r="44" spans="1:10" x14ac:dyDescent="0.25">
      <c r="A44" s="35"/>
      <c r="B44" s="24">
        <v>7750</v>
      </c>
      <c r="C44" s="24"/>
      <c r="D44" s="7" t="s">
        <v>44</v>
      </c>
      <c r="E44" s="8">
        <f t="shared" si="2"/>
        <v>125400</v>
      </c>
      <c r="F44" s="8">
        <f>F45</f>
        <v>125400</v>
      </c>
      <c r="G44" s="9"/>
      <c r="H44" s="9"/>
      <c r="I44" s="10"/>
      <c r="J44" s="17"/>
    </row>
    <row r="45" spans="1:10" x14ac:dyDescent="0.25">
      <c r="A45" s="31"/>
      <c r="B45" s="3"/>
      <c r="C45" s="3">
        <v>7756</v>
      </c>
      <c r="D45" s="11" t="s">
        <v>45</v>
      </c>
      <c r="E45" s="12">
        <f t="shared" si="2"/>
        <v>125400</v>
      </c>
      <c r="F45" s="12">
        <f>'Q1'!F45+'Q2'!F45</f>
        <v>125400</v>
      </c>
      <c r="G45" s="13"/>
      <c r="H45" s="13"/>
      <c r="I45" s="14"/>
      <c r="J45" s="17"/>
    </row>
    <row r="46" spans="1:10" ht="31.5" x14ac:dyDescent="0.25">
      <c r="A46" s="35"/>
      <c r="B46" s="24"/>
      <c r="C46" s="24"/>
      <c r="D46" s="7" t="s">
        <v>46</v>
      </c>
      <c r="E46" s="8">
        <f t="shared" si="2"/>
        <v>121991040</v>
      </c>
      <c r="F46" s="8">
        <f>F47+F49+F51+F53+F55</f>
        <v>121991040</v>
      </c>
      <c r="G46" s="9"/>
      <c r="H46" s="9"/>
      <c r="I46" s="10"/>
      <c r="J46" s="17"/>
    </row>
    <row r="47" spans="1:10" ht="15.75" customHeight="1" x14ac:dyDescent="0.25">
      <c r="A47" s="35"/>
      <c r="B47" s="24">
        <v>6250</v>
      </c>
      <c r="C47" s="24"/>
      <c r="D47" s="7" t="s">
        <v>23</v>
      </c>
      <c r="E47" s="8">
        <f t="shared" ref="E47:E54" si="3">F47</f>
        <v>6300000</v>
      </c>
      <c r="F47" s="8">
        <f>F48</f>
        <v>6300000</v>
      </c>
      <c r="G47" s="9"/>
      <c r="H47" s="9"/>
      <c r="I47" s="10"/>
      <c r="J47" s="17"/>
    </row>
    <row r="48" spans="1:10" x14ac:dyDescent="0.25">
      <c r="A48" s="31"/>
      <c r="B48" s="3"/>
      <c r="C48" s="3">
        <v>6299</v>
      </c>
      <c r="D48" s="11" t="s">
        <v>59</v>
      </c>
      <c r="E48" s="12">
        <f t="shared" si="3"/>
        <v>6300000</v>
      </c>
      <c r="F48" s="12">
        <f>'Q1'!F48+'Q2'!F48</f>
        <v>6300000</v>
      </c>
      <c r="G48" s="13"/>
      <c r="H48" s="13"/>
      <c r="I48" s="14"/>
      <c r="J48" s="17"/>
    </row>
    <row r="49" spans="1:12" x14ac:dyDescent="0.25">
      <c r="A49" s="31"/>
      <c r="B49" s="24">
        <v>6500</v>
      </c>
      <c r="C49" s="3"/>
      <c r="D49" s="7" t="s">
        <v>29</v>
      </c>
      <c r="E49" s="8">
        <f t="shared" si="3"/>
        <v>491040</v>
      </c>
      <c r="F49" s="8">
        <f>F50</f>
        <v>491040</v>
      </c>
      <c r="G49" s="13"/>
      <c r="H49" s="13"/>
      <c r="I49" s="14"/>
      <c r="J49" s="17"/>
    </row>
    <row r="50" spans="1:12" x14ac:dyDescent="0.25">
      <c r="A50" s="31"/>
      <c r="B50" s="3"/>
      <c r="C50" s="3">
        <v>6503</v>
      </c>
      <c r="D50" s="11" t="s">
        <v>56</v>
      </c>
      <c r="E50" s="12">
        <f t="shared" si="3"/>
        <v>491040</v>
      </c>
      <c r="F50" s="12">
        <f>'Q1'!F50+'Q2'!F50</f>
        <v>491040</v>
      </c>
      <c r="G50" s="13"/>
      <c r="H50" s="13"/>
      <c r="I50" s="14"/>
      <c r="J50" s="17"/>
    </row>
    <row r="51" spans="1:12" x14ac:dyDescent="0.25">
      <c r="A51" s="31"/>
      <c r="B51" s="27">
        <v>6600</v>
      </c>
      <c r="C51" s="3"/>
      <c r="D51" s="7" t="s">
        <v>35</v>
      </c>
      <c r="E51" s="8">
        <f>F51</f>
        <v>2800000</v>
      </c>
      <c r="F51" s="8">
        <f>F52</f>
        <v>2800000</v>
      </c>
      <c r="G51" s="13"/>
      <c r="H51" s="13"/>
      <c r="I51" s="14"/>
      <c r="J51" s="17"/>
    </row>
    <row r="52" spans="1:12" x14ac:dyDescent="0.25">
      <c r="A52" s="31"/>
      <c r="B52" s="3"/>
      <c r="C52" s="3">
        <v>6606</v>
      </c>
      <c r="D52" s="11" t="s">
        <v>52</v>
      </c>
      <c r="E52" s="12">
        <f>F52</f>
        <v>2800000</v>
      </c>
      <c r="F52" s="12">
        <f>'Q1'!F52+'Q2'!F52</f>
        <v>2800000</v>
      </c>
      <c r="G52" s="13"/>
      <c r="H52" s="13"/>
      <c r="I52" s="14"/>
      <c r="J52" s="17"/>
    </row>
    <row r="53" spans="1:12" x14ac:dyDescent="0.25">
      <c r="A53" s="31"/>
      <c r="B53" s="24">
        <v>6750</v>
      </c>
      <c r="C53" s="3"/>
      <c r="D53" s="7" t="s">
        <v>41</v>
      </c>
      <c r="E53" s="8">
        <f t="shared" si="3"/>
        <v>2400000</v>
      </c>
      <c r="F53" s="8">
        <f>F54</f>
        <v>2400000</v>
      </c>
      <c r="G53" s="13"/>
      <c r="H53" s="13"/>
      <c r="I53" s="14"/>
      <c r="J53" s="17"/>
    </row>
    <row r="54" spans="1:12" x14ac:dyDescent="0.25">
      <c r="A54" s="31"/>
      <c r="B54" s="24"/>
      <c r="C54" s="3">
        <v>6751</v>
      </c>
      <c r="D54" s="11" t="s">
        <v>58</v>
      </c>
      <c r="E54" s="12">
        <f t="shared" si="3"/>
        <v>2400000</v>
      </c>
      <c r="F54" s="12">
        <f>'Q1'!F54+'Q2'!F54</f>
        <v>2400000</v>
      </c>
      <c r="G54" s="13"/>
      <c r="H54" s="13"/>
      <c r="I54" s="14"/>
      <c r="J54" s="17"/>
    </row>
    <row r="55" spans="1:12" ht="31.5" x14ac:dyDescent="0.25">
      <c r="A55" s="35"/>
      <c r="B55" s="24">
        <v>7000</v>
      </c>
      <c r="C55" s="24"/>
      <c r="D55" s="7" t="s">
        <v>48</v>
      </c>
      <c r="E55" s="8">
        <f>F55</f>
        <v>110000000</v>
      </c>
      <c r="F55" s="8">
        <f>SUM(F56:F57)</f>
        <v>110000000</v>
      </c>
      <c r="G55" s="9"/>
      <c r="H55" s="9"/>
      <c r="I55" s="10"/>
      <c r="J55" s="17"/>
      <c r="L55" s="33"/>
    </row>
    <row r="56" spans="1:12" ht="30" hidden="1" customHeight="1" x14ac:dyDescent="0.25">
      <c r="A56" s="31"/>
      <c r="B56" s="3"/>
      <c r="C56" s="3">
        <v>7012</v>
      </c>
      <c r="D56" s="11" t="s">
        <v>49</v>
      </c>
      <c r="E56" s="12"/>
      <c r="F56" s="12"/>
      <c r="G56" s="13"/>
      <c r="H56" s="13"/>
      <c r="I56" s="14"/>
      <c r="J56" s="17"/>
    </row>
    <row r="57" spans="1:12" x14ac:dyDescent="0.25">
      <c r="A57" s="31"/>
      <c r="B57" s="3"/>
      <c r="C57" s="31">
        <v>7049</v>
      </c>
      <c r="D57" s="32" t="s">
        <v>44</v>
      </c>
      <c r="E57" s="12">
        <f>F57</f>
        <v>110000000</v>
      </c>
      <c r="F57" s="12">
        <f>'Q1'!F57+'Q2'!F57</f>
        <v>110000000</v>
      </c>
      <c r="G57" s="13"/>
      <c r="H57" s="13"/>
      <c r="I57" s="14"/>
      <c r="J57" s="17"/>
      <c r="L57" s="33"/>
    </row>
    <row r="58" spans="1:12" s="22" customFormat="1" x14ac:dyDescent="0.25">
      <c r="A58" s="36"/>
      <c r="B58" s="24"/>
      <c r="C58" s="25"/>
      <c r="D58" s="25" t="s">
        <v>50</v>
      </c>
      <c r="E58" s="8">
        <f>F58</f>
        <v>644906314</v>
      </c>
      <c r="F58" s="8">
        <f>F7+F46</f>
        <v>644906314</v>
      </c>
      <c r="G58" s="9"/>
      <c r="H58" s="8"/>
      <c r="I58" s="10"/>
      <c r="J58" s="21"/>
      <c r="L58" s="34"/>
    </row>
    <row r="60" spans="1:12" x14ac:dyDescent="0.25">
      <c r="F60" s="44" t="s">
        <v>51</v>
      </c>
      <c r="G60" s="44"/>
      <c r="H60" s="44"/>
      <c r="I60" s="44"/>
    </row>
    <row r="61" spans="1:12" x14ac:dyDescent="0.25">
      <c r="F61" s="45"/>
      <c r="G61" s="45"/>
      <c r="H61" s="45"/>
      <c r="I61" s="26"/>
    </row>
    <row r="62" spans="1:12" x14ac:dyDescent="0.25">
      <c r="F62" s="45"/>
      <c r="G62" s="45"/>
      <c r="H62" s="45"/>
      <c r="I62" s="26"/>
    </row>
    <row r="63" spans="1:12" x14ac:dyDescent="0.25">
      <c r="F63" s="45"/>
      <c r="G63" s="45"/>
      <c r="H63" s="45"/>
      <c r="I63" s="26"/>
    </row>
    <row r="64" spans="1:12" x14ac:dyDescent="0.25">
      <c r="F64" s="45"/>
      <c r="G64" s="45"/>
      <c r="H64" s="45"/>
      <c r="I64" s="26"/>
    </row>
    <row r="65" spans="6:9" ht="15" customHeight="1" x14ac:dyDescent="0.25">
      <c r="F65" s="44" t="s">
        <v>62</v>
      </c>
      <c r="G65" s="44"/>
      <c r="H65" s="44"/>
      <c r="I65" s="44"/>
    </row>
    <row r="66" spans="6:9" x14ac:dyDescent="0.25">
      <c r="F66" s="45"/>
      <c r="G66" s="45"/>
      <c r="H66" s="45"/>
      <c r="I66" s="26"/>
    </row>
  </sheetData>
  <mergeCells count="18">
    <mergeCell ref="A1:H1"/>
    <mergeCell ref="I1:I2"/>
    <mergeCell ref="A2:H2"/>
    <mergeCell ref="A3:I3"/>
    <mergeCell ref="A4:A5"/>
    <mergeCell ref="B4:B5"/>
    <mergeCell ref="C4:C5"/>
    <mergeCell ref="D4:D5"/>
    <mergeCell ref="E4:E5"/>
    <mergeCell ref="F4:H4"/>
    <mergeCell ref="F65:I65"/>
    <mergeCell ref="F66:H66"/>
    <mergeCell ref="I4:I5"/>
    <mergeCell ref="F60:I60"/>
    <mergeCell ref="F61:H61"/>
    <mergeCell ref="F62:H62"/>
    <mergeCell ref="F63:H63"/>
    <mergeCell ref="F64:H64"/>
  </mergeCells>
  <pageMargins left="0.17" right="0.16" top="0.17" bottom="0.17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Q1</vt:lpstr>
      <vt:lpstr>Q2</vt:lpstr>
      <vt:lpstr>6T</vt:lpstr>
      <vt:lpstr>'6T'!Print_Titles</vt:lpstr>
      <vt:lpstr>'Q1'!Print_Titles</vt:lpstr>
      <vt:lpstr>'Q2'!Print_Titles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2023-07-03T07:56:58Z</cp:lastPrinted>
  <dcterms:created xsi:type="dcterms:W3CDTF">2023-06-13T01:08:08Z</dcterms:created>
  <dcterms:modified xsi:type="dcterms:W3CDTF">2023-07-05T01:18:24Z</dcterms:modified>
</cp:coreProperties>
</file>